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https://d.docs.live.net/e0aacf38561e6464/Documentos_old/01 TGA_CURSOS/Walmart/CURSO 01/01 produccion Curso 1/EJERCICIOS CURSO/CAPITULO 3/"/>
    </mc:Choice>
  </mc:AlternateContent>
  <xr:revisionPtr revIDLastSave="10" documentId="13_ncr:1_{C556B72F-1389-4DE1-875A-9319BE67F5C8}" xr6:coauthVersionLast="47" xr6:coauthVersionMax="47" xr10:uidLastSave="{DEFF1361-D161-44B9-9A50-9DB063080E05}"/>
  <bookViews>
    <workbookView xWindow="-100" yWindow="-100" windowWidth="21467" windowHeight="11443" xr2:uid="{1B0653A0-2DFA-424C-8E0A-715F98F21EDB}"/>
  </bookViews>
  <sheets>
    <sheet name="Concepto de Margen" sheetId="9" r:id="rId1"/>
    <sheet name="Ejer 1 Calculo De Margen" sheetId="1" r:id="rId2"/>
    <sheet name="Ejerc 2 Calculo Precio MD" sheetId="2" r:id="rId3"/>
    <sheet name="Ejer 3 Calculo Precio MU" sheetId="3" r:id="rId4"/>
    <sheet name="Ejer 4 Comparacion MD vs MU" sheetId="4" r:id="rId5"/>
    <sheet name="Ejer 5 Calculo MD y MU" sheetId="5" r:id="rId6"/>
    <sheet name="Ejer 6 Calculo Completo" sheetId="6" r:id="rId7"/>
    <sheet name="Ejer 6 Calculo C Referenciales" sheetId="7" r:id="rId8"/>
    <sheet name="Ejer 7 Precios Efectivos" sheetId="8" r:id="rId9"/>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9" l="1"/>
  <c r="C16" i="9" s="1"/>
  <c r="C31" i="9"/>
  <c r="G25" i="8"/>
  <c r="F25" i="8"/>
  <c r="E25" i="8"/>
  <c r="D25" i="8"/>
  <c r="C25" i="8"/>
  <c r="E12" i="8"/>
  <c r="E14" i="8" s="1"/>
  <c r="D12" i="8"/>
  <c r="C10" i="8"/>
  <c r="G7" i="8"/>
  <c r="G12" i="8" s="1"/>
  <c r="G14" i="8" s="1"/>
  <c r="F7" i="8"/>
  <c r="F6" i="8" s="1"/>
  <c r="E7" i="8"/>
  <c r="E10" i="8" s="1"/>
  <c r="D7" i="8"/>
  <c r="D14" i="8" s="1"/>
  <c r="C7" i="8"/>
  <c r="E6" i="8"/>
  <c r="C6" i="8"/>
  <c r="F7" i="7"/>
  <c r="F9" i="7" s="1"/>
  <c r="F11" i="7" s="1"/>
  <c r="E7" i="7"/>
  <c r="E9" i="7" s="1"/>
  <c r="E11" i="7" s="1"/>
  <c r="D7" i="7"/>
  <c r="D9" i="7" s="1"/>
  <c r="D11" i="7" s="1"/>
  <c r="C7" i="7"/>
  <c r="C9" i="7" s="1"/>
  <c r="C11" i="7" s="1"/>
  <c r="D6" i="7"/>
  <c r="C6" i="7"/>
  <c r="C7" i="6"/>
  <c r="C8" i="6" s="1"/>
  <c r="C9" i="6" s="1"/>
  <c r="H6" i="6"/>
  <c r="C6" i="6"/>
  <c r="H5" i="6"/>
  <c r="H8" i="6" s="1"/>
  <c r="D10" i="5"/>
  <c r="C7" i="5"/>
  <c r="C9" i="5" s="1"/>
  <c r="C11" i="5" s="1"/>
  <c r="D5" i="5"/>
  <c r="D7" i="5" s="1"/>
  <c r="D9" i="5" s="1"/>
  <c r="D11" i="5" s="1"/>
  <c r="C9" i="4"/>
  <c r="D7" i="4"/>
  <c r="D9" i="4" s="1"/>
  <c r="C7" i="4"/>
  <c r="D6" i="4"/>
  <c r="D5" i="4" s="1"/>
  <c r="C6" i="4"/>
  <c r="C5" i="4" s="1"/>
  <c r="C7" i="3"/>
  <c r="C9" i="3" s="1"/>
  <c r="C7" i="2"/>
  <c r="C6" i="2" s="1"/>
  <c r="C5" i="2" s="1"/>
  <c r="C7" i="1"/>
  <c r="C9" i="1" s="1"/>
  <c r="C6" i="1"/>
  <c r="C32" i="9" l="1"/>
  <c r="C33" i="9" s="1"/>
  <c r="D20" i="8"/>
  <c r="D28" i="8"/>
  <c r="D18" i="8"/>
  <c r="D16" i="8"/>
  <c r="D21" i="8" s="1"/>
  <c r="D22" i="8" s="1"/>
  <c r="G28" i="8"/>
  <c r="G18" i="8"/>
  <c r="G16" i="8"/>
  <c r="G20" i="8"/>
  <c r="G21" i="8" s="1"/>
  <c r="G22" i="8" s="1"/>
  <c r="E20" i="8"/>
  <c r="E28" i="8"/>
  <c r="E16" i="8"/>
  <c r="E21" i="8" s="1"/>
  <c r="E22" i="8" s="1"/>
  <c r="E18" i="8"/>
  <c r="F14" i="8"/>
  <c r="D10" i="8"/>
  <c r="F10" i="8"/>
  <c r="G10" i="8"/>
  <c r="C12" i="8"/>
  <c r="C14" i="8" s="1"/>
  <c r="F12" i="8"/>
  <c r="G6" i="8"/>
  <c r="D6" i="8"/>
  <c r="E17" i="7"/>
  <c r="E15" i="7"/>
  <c r="E13" i="7"/>
  <c r="E18" i="7" s="1"/>
  <c r="E19" i="7" s="1"/>
  <c r="C13" i="7"/>
  <c r="C18" i="7" s="1"/>
  <c r="C19" i="7" s="1"/>
  <c r="C17" i="7"/>
  <c r="C15" i="7"/>
  <c r="F17" i="7"/>
  <c r="F15" i="7"/>
  <c r="F13" i="7"/>
  <c r="F18" i="7"/>
  <c r="F19" i="7" s="1"/>
  <c r="D17" i="7"/>
  <c r="D13" i="7"/>
  <c r="D15" i="7"/>
  <c r="D18" i="7"/>
  <c r="D19" i="7" s="1"/>
  <c r="F6" i="7"/>
  <c r="E6" i="7"/>
  <c r="C13" i="6"/>
  <c r="C14" i="6" s="1"/>
  <c r="C12" i="6"/>
  <c r="C11" i="6"/>
  <c r="C10" i="6"/>
  <c r="H12" i="6"/>
  <c r="C6" i="5"/>
  <c r="D6" i="5"/>
  <c r="C6" i="3"/>
  <c r="C5" i="3" s="1"/>
  <c r="C9" i="2"/>
  <c r="D9" i="1"/>
  <c r="E9" i="1"/>
  <c r="D23" i="8" l="1"/>
  <c r="D24" i="8"/>
  <c r="E23" i="8"/>
  <c r="E24" i="8"/>
  <c r="G24" i="8"/>
  <c r="G23" i="8"/>
  <c r="C20" i="8"/>
  <c r="C28" i="8"/>
  <c r="C18" i="8"/>
  <c r="C16" i="8"/>
  <c r="C21" i="8" s="1"/>
  <c r="C22" i="8" s="1"/>
  <c r="F28" i="8"/>
  <c r="F18" i="8"/>
  <c r="F20" i="8"/>
  <c r="F16" i="8"/>
  <c r="F21" i="8" s="1"/>
  <c r="F22" i="8" s="1"/>
  <c r="C21" i="7"/>
  <c r="C20" i="7"/>
  <c r="E21" i="7"/>
  <c r="E20" i="7"/>
  <c r="D21" i="7"/>
  <c r="D20" i="7"/>
  <c r="F21" i="7"/>
  <c r="F20" i="7"/>
  <c r="C16" i="6"/>
  <c r="C15" i="6"/>
  <c r="H14" i="6"/>
  <c r="F23" i="8" l="1"/>
  <c r="F24" i="8"/>
  <c r="C23" i="8"/>
  <c r="C24" i="8"/>
</calcChain>
</file>

<file path=xl/sharedStrings.xml><?xml version="1.0" encoding="utf-8"?>
<sst xmlns="http://schemas.openxmlformats.org/spreadsheetml/2006/main" count="215" uniqueCount="114">
  <si>
    <t>Ejemplo De Cálculo De Margen</t>
  </si>
  <si>
    <t>US$</t>
  </si>
  <si>
    <t>% sobre precio de venta (Markdown)</t>
  </si>
  <si>
    <t>% Sobre el costo 
(Markup)</t>
  </si>
  <si>
    <t>Si precio con IVA es:</t>
  </si>
  <si>
    <t>IVA</t>
  </si>
  <si>
    <t>Precio Neto</t>
  </si>
  <si>
    <t>Margen es:</t>
  </si>
  <si>
    <t>Si costo de producto es:</t>
  </si>
  <si>
    <t>Observación:</t>
  </si>
  <si>
    <t>Ver la diferencia que hay en cada cálculo de margen.
En el caso del Markdown se hace el calculo  sobre el precio de venta.
En el caso del Markup se hace el calculo sobre el costo.</t>
  </si>
  <si>
    <t xml:space="preserve">Ejemplo De Cálculo De Precios Markdown </t>
  </si>
  <si>
    <t>% sobre precio de venta 
(Markdown)</t>
  </si>
  <si>
    <t>Precio con IVA es:</t>
  </si>
  <si>
    <t>Descripción:</t>
  </si>
  <si>
    <r>
      <t xml:space="preserve">Bajo esta modalidad significa que estamos haciendo el calculo para que deje un márgen porcentual sobre el </t>
    </r>
    <r>
      <rPr>
        <sz val="11"/>
        <color rgb="FFFF0000"/>
        <rFont val="Aptos Narrow"/>
        <family val="2"/>
        <scheme val="minor"/>
      </rPr>
      <t>PRECIO FINAL</t>
    </r>
    <r>
      <rPr>
        <sz val="11"/>
        <color theme="0"/>
        <rFont val="Aptos Narrow"/>
        <family val="2"/>
        <scheme val="minor"/>
      </rPr>
      <t xml:space="preserve"> sin IVA.</t>
    </r>
  </si>
  <si>
    <t>Ejemplo De Cálculo De Precios Mark Up</t>
  </si>
  <si>
    <t>% sobre precio de venta 
(Markup)</t>
  </si>
  <si>
    <r>
      <t xml:space="preserve">Bajo esta modalidad significa que estamos haciendo el calculo para que deje un márgen porcentual sobre el </t>
    </r>
    <r>
      <rPr>
        <sz val="11"/>
        <color rgb="FFFF0000"/>
        <rFont val="Aptos Narrow"/>
        <family val="2"/>
        <scheme val="minor"/>
      </rPr>
      <t>COSTO DEL PRODUCTO</t>
    </r>
    <r>
      <rPr>
        <sz val="11"/>
        <color theme="0"/>
        <rFont val="Aptos Narrow"/>
        <family val="2"/>
        <scheme val="minor"/>
      </rPr>
      <t xml:space="preserve"> .</t>
    </r>
  </si>
  <si>
    <t>Comparación Mark-Down vs Mark-Up</t>
  </si>
  <si>
    <t>Calculo Precio Markdown</t>
  </si>
  <si>
    <t>Calculo 
Precio 
Markup</t>
  </si>
  <si>
    <t>Si margen deseado es</t>
  </si>
  <si>
    <t>Conclusión:</t>
  </si>
  <si>
    <t>Como puede verse el precio final del producto cambia porque el calculo se hace sobre una base diferente.  En el caso del markdown se hace para que el % de margen sea sobre el precio neto y en el caso del markup se hace sobre el costo del producto directamente.</t>
  </si>
  <si>
    <t>Calculo Markdown</t>
  </si>
  <si>
    <t>Calculo 
Markup</t>
  </si>
  <si>
    <t>Si el precio con IVA es:</t>
  </si>
  <si>
    <t>El margen obtenido sería</t>
  </si>
  <si>
    <t>Calculo Completo De Precio A
 Supermercados</t>
  </si>
  <si>
    <r>
      <rPr>
        <sz val="11"/>
        <color rgb="FFFF0000"/>
        <rFont val="Aptos Narrow"/>
        <family val="2"/>
        <scheme val="minor"/>
      </rPr>
      <t>Aplicación</t>
    </r>
    <r>
      <rPr>
        <sz val="11"/>
        <color theme="1" tint="0.34998626667073579"/>
        <rFont val="Aptos Narrow"/>
        <family val="2"/>
        <scheme val="minor"/>
      </rPr>
      <t xml:space="preserve">
Si mis gastos de impulsación y oficina mensuales son:</t>
    </r>
  </si>
  <si>
    <t>Calculo De Precio</t>
  </si>
  <si>
    <t>Rubro</t>
  </si>
  <si>
    <t>Cant</t>
  </si>
  <si>
    <t>US$/U</t>
  </si>
  <si>
    <t>Total</t>
  </si>
  <si>
    <t>Si el precio con IVA Supermercado es:</t>
  </si>
  <si>
    <t>Impulsación</t>
  </si>
  <si>
    <t>Encargado Pedidos</t>
  </si>
  <si>
    <t>Otro personal</t>
  </si>
  <si>
    <t>Margen supermercado (Markdown)</t>
  </si>
  <si>
    <t>Prestaciones</t>
  </si>
  <si>
    <t>Costo Supermercado (Precio de venta de PYME sin IVA)</t>
  </si>
  <si>
    <t>Combustible</t>
  </si>
  <si>
    <t>Costo de distribución</t>
  </si>
  <si>
    <t>Gastos oficina</t>
  </si>
  <si>
    <t>Descuento compra en firme</t>
  </si>
  <si>
    <t>Otros (sueldo GG)</t>
  </si>
  <si>
    <t>Descuento pronto pago</t>
  </si>
  <si>
    <t>Total Gastos Fijos</t>
  </si>
  <si>
    <t>Precio neto PYME sin IVA</t>
  </si>
  <si>
    <t>Margen PYME (Markdown)</t>
  </si>
  <si>
    <t>Punto De Equilibrio</t>
  </si>
  <si>
    <t>% Markdown</t>
  </si>
  <si>
    <t>% Markup</t>
  </si>
  <si>
    <t>Nota:</t>
  </si>
  <si>
    <t>En este calculo no se toma en cuenta los gastos que se incurren para el costo del producción.</t>
  </si>
  <si>
    <t>Calculo Completo De Precio A
 Supermercados Con Referenciales</t>
  </si>
  <si>
    <t>Mi Producto</t>
  </si>
  <si>
    <t>Referencial 1</t>
  </si>
  <si>
    <t>Referencial 2</t>
  </si>
  <si>
    <t>Referencial 3</t>
  </si>
  <si>
    <t>A</t>
  </si>
  <si>
    <t>B</t>
  </si>
  <si>
    <t>C</t>
  </si>
  <si>
    <t>% Margen supermercado</t>
  </si>
  <si>
    <t>D</t>
  </si>
  <si>
    <t>E</t>
  </si>
  <si>
    <t>F</t>
  </si>
  <si>
    <t>% Costo Distribución</t>
  </si>
  <si>
    <t>G</t>
  </si>
  <si>
    <t>H</t>
  </si>
  <si>
    <t>% Compra en firme</t>
  </si>
  <si>
    <t>I</t>
  </si>
  <si>
    <t>J</t>
  </si>
  <si>
    <t>% Descuento pronto pago</t>
  </si>
  <si>
    <t>K</t>
  </si>
  <si>
    <t>L</t>
  </si>
  <si>
    <t>Precio netos de PYME sin IVA a Supermercado</t>
  </si>
  <si>
    <t>M</t>
  </si>
  <si>
    <t>Margen PYME</t>
  </si>
  <si>
    <t>N</t>
  </si>
  <si>
    <t>O</t>
  </si>
  <si>
    <t>P</t>
  </si>
  <si>
    <t>Presentación</t>
  </si>
  <si>
    <t xml:space="preserve">Peso </t>
  </si>
  <si>
    <t>Precio por Kg</t>
  </si>
  <si>
    <t>Costo Estandar por Kg con empaque</t>
  </si>
  <si>
    <t>Unidades por caja</t>
  </si>
  <si>
    <t>Precio por caja sugerido</t>
  </si>
  <si>
    <t>Cómo se calcula el precio basado en:</t>
  </si>
  <si>
    <t>Mark-up</t>
  </si>
  <si>
    <t>Precio =</t>
  </si>
  <si>
    <t xml:space="preserve">Costo  </t>
  </si>
  <si>
    <t>*</t>
  </si>
  <si>
    <t>(1 + Margen/100)</t>
  </si>
  <si>
    <t>Ejemplo:</t>
  </si>
  <si>
    <t>Si el costo de su producto es de 2.84 y desea un margen 
de un 40% sobre el costo (mark-up) el precio sin IVA sería:</t>
  </si>
  <si>
    <t>( 1 + 40%/100)</t>
  </si>
  <si>
    <t>( 1 + 0.40)</t>
  </si>
  <si>
    <t>( 1.40)</t>
  </si>
  <si>
    <t xml:space="preserve">Al momento de calcular los precios finales es importante el tema del redondeo, sobre todo para uso de los sistemas de facturación </t>
  </si>
  <si>
    <t xml:space="preserve">IVA = </t>
  </si>
  <si>
    <t>Precio Final =</t>
  </si>
  <si>
    <t>/</t>
  </si>
  <si>
    <t>Si el costo de su producto es de 2.84 y desea un margen 
de un 40%  sobre el precio de venta (mark-down) el precio sin IVA sería:</t>
  </si>
  <si>
    <t>( 1 - 0.40)</t>
  </si>
  <si>
    <t>( 0.60)</t>
  </si>
  <si>
    <t>Precio Final</t>
  </si>
  <si>
    <t>Mark-down: margen sobre el precio de venta</t>
  </si>
  <si>
    <t>Esta es la fórmula que debemos usar para fijar precios en Walmart</t>
  </si>
  <si>
    <t>(1 - % de margen)</t>
  </si>
  <si>
    <t>( 1 - 40/100)</t>
  </si>
  <si>
    <t>Si deseamos 40% de margen (40), recordar que 40% es igual a 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</si>
</sst>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_(&quot;$&quot;* #,##0.00_);_(&quot;$&quot;* \(#,##0.00\);_(&quot;$&quot;* &quot;-&quot;??_);_(@_)"/>
    <numFmt numFmtId="165" formatCode="0.0%"/>
    <numFmt numFmtId="166" formatCode="_(* #,##0.00_);_(* \(#,##0.00\);_(* &quot;-&quot;??_);_(@_)"/>
    <numFmt numFmtId="167" formatCode="_(* #,##0.0000_);_(* \(#,##0.0000\);_(* &quot;-&quot;??_);_(@_)"/>
    <numFmt numFmtId="168" formatCode="_(&quot;$&quot;* #,##0.0000_);_(&quot;$&quot;* \(#,##0.0000\);_(&quot;$&quot;* &quot;-&quot;??_);_(@_)"/>
  </numFmts>
  <fonts count="11"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color theme="0"/>
      <name val="Aptos Narrow"/>
      <family val="2"/>
      <scheme val="minor"/>
    </font>
    <font>
      <sz val="11"/>
      <color theme="1" tint="0.34998626667073579"/>
      <name val="Aptos Narrow"/>
      <family val="2"/>
      <scheme val="minor"/>
    </font>
    <font>
      <sz val="11"/>
      <color theme="1" tint="0.249977111117893"/>
      <name val="Aptos Narrow"/>
      <family val="2"/>
      <scheme val="minor"/>
    </font>
    <font>
      <sz val="10"/>
      <color theme="0"/>
      <name val="Aptos Narrow"/>
      <family val="2"/>
      <scheme val="minor"/>
    </font>
    <font>
      <b/>
      <sz val="11"/>
      <color theme="1" tint="0.249977111117893"/>
      <name val="Aptos Narrow"/>
      <family val="2"/>
      <scheme val="minor"/>
    </font>
    <font>
      <sz val="20"/>
      <color theme="1"/>
      <name val="Aptos Narrow"/>
      <family val="2"/>
      <scheme val="minor"/>
    </font>
    <font>
      <sz val="14"/>
      <color theme="1"/>
      <name val="Aptos Narrow"/>
      <family val="2"/>
      <scheme val="minor"/>
    </font>
    <font>
      <sz val="18"/>
      <color theme="1"/>
      <name val="Aptos Narrow"/>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ACFEBC"/>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rgb="FFFFC000"/>
        <bgColor indexed="64"/>
      </patternFill>
    </fill>
    <fill>
      <patternFill patternType="solid">
        <fgColor theme="5" tint="0.59999389629810485"/>
        <bgColor indexed="64"/>
      </patternFill>
    </fill>
  </fills>
  <borders count="13">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style="thin">
        <color theme="0" tint="-0.34998626667073579"/>
      </right>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3" tint="0.59996337778862885"/>
      </left>
      <right style="thin">
        <color theme="3" tint="0.59996337778862885"/>
      </right>
      <top style="thin">
        <color theme="3" tint="0.59996337778862885"/>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4">
    <xf numFmtId="0" fontId="0" fillId="0" borderId="0" xfId="0"/>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5" fillId="0" borderId="1" xfId="0" applyFont="1" applyBorder="1"/>
    <xf numFmtId="44" fontId="5" fillId="3" borderId="1" xfId="2" applyFont="1" applyFill="1" applyBorder="1"/>
    <xf numFmtId="9" fontId="5" fillId="3" borderId="1" xfId="0" applyNumberFormat="1" applyFont="1" applyFill="1" applyBorder="1"/>
    <xf numFmtId="0" fontId="5" fillId="0" borderId="1" xfId="0" applyFont="1" applyBorder="1" applyAlignment="1">
      <alignment horizontal="left" indent="2"/>
    </xf>
    <xf numFmtId="164" fontId="5" fillId="0" borderId="1" xfId="0" applyNumberFormat="1" applyFont="1" applyBorder="1"/>
    <xf numFmtId="44" fontId="5" fillId="0" borderId="1" xfId="2" applyFont="1" applyBorder="1"/>
    <xf numFmtId="165" fontId="5" fillId="0" borderId="1" xfId="3" applyNumberFormat="1" applyFont="1" applyBorder="1"/>
    <xf numFmtId="43" fontId="5" fillId="0" borderId="1" xfId="1" applyFont="1" applyBorder="1"/>
    <xf numFmtId="9" fontId="5" fillId="0" borderId="1" xfId="0" applyNumberFormat="1" applyFont="1" applyBorder="1"/>
    <xf numFmtId="165" fontId="5" fillId="6" borderId="1" xfId="3" applyNumberFormat="1" applyFont="1" applyFill="1" applyBorder="1"/>
    <xf numFmtId="44" fontId="5" fillId="6" borderId="1" xfId="2" applyFont="1" applyFill="1" applyBorder="1"/>
    <xf numFmtId="0" fontId="5" fillId="0" borderId="10" xfId="0" applyFont="1" applyBorder="1"/>
    <xf numFmtId="43" fontId="5" fillId="0" borderId="10" xfId="1" applyFont="1" applyBorder="1"/>
    <xf numFmtId="0" fontId="2" fillId="0" borderId="1" xfId="0" applyFont="1" applyBorder="1"/>
    <xf numFmtId="0" fontId="5" fillId="0" borderId="0" xfId="0" applyFont="1"/>
    <xf numFmtId="44" fontId="5" fillId="0" borderId="0" xfId="2" applyFont="1" applyFill="1" applyBorder="1"/>
    <xf numFmtId="43" fontId="5" fillId="6" borderId="1" xfId="1" applyFont="1" applyFill="1" applyBorder="1"/>
    <xf numFmtId="43" fontId="5" fillId="0" borderId="1" xfId="1" applyFont="1" applyFill="1" applyBorder="1"/>
    <xf numFmtId="9" fontId="5" fillId="6" borderId="1" xfId="0" applyNumberFormat="1" applyFont="1" applyFill="1" applyBorder="1"/>
    <xf numFmtId="44" fontId="5" fillId="6" borderId="10" xfId="2" applyFont="1" applyFill="1" applyBorder="1"/>
    <xf numFmtId="44" fontId="5" fillId="0" borderId="10" xfId="2" applyFont="1" applyFill="1" applyBorder="1"/>
    <xf numFmtId="0" fontId="0" fillId="2" borderId="1" xfId="0" applyFill="1" applyBorder="1" applyAlignment="1">
      <alignment horizontal="center"/>
    </xf>
    <xf numFmtId="0" fontId="5" fillId="0" borderId="1" xfId="0" applyFont="1" applyBorder="1" applyAlignment="1">
      <alignment wrapText="1"/>
    </xf>
    <xf numFmtId="0" fontId="0" fillId="0" borderId="1" xfId="0" applyBorder="1"/>
    <xf numFmtId="0" fontId="0" fillId="6" borderId="1" xfId="0" applyFill="1" applyBorder="1"/>
    <xf numFmtId="44" fontId="0" fillId="6" borderId="1" xfId="2" applyFont="1" applyFill="1" applyBorder="1"/>
    <xf numFmtId="44" fontId="5" fillId="5" borderId="1" xfId="2" applyFont="1" applyFill="1" applyBorder="1"/>
    <xf numFmtId="0" fontId="0" fillId="0" borderId="1" xfId="0" applyBorder="1" applyAlignment="1">
      <alignment wrapText="1"/>
    </xf>
    <xf numFmtId="44" fontId="0" fillId="0" borderId="1" xfId="2" applyFont="1" applyBorder="1"/>
    <xf numFmtId="165" fontId="5" fillId="6" borderId="1" xfId="0" applyNumberFormat="1" applyFont="1" applyFill="1" applyBorder="1"/>
    <xf numFmtId="166" fontId="0" fillId="0" borderId="0" xfId="0" applyNumberFormat="1"/>
    <xf numFmtId="0" fontId="0" fillId="2" borderId="1" xfId="0" applyFill="1" applyBorder="1"/>
    <xf numFmtId="165" fontId="5" fillId="5" borderId="1" xfId="3" applyNumberFormat="1" applyFont="1" applyFill="1" applyBorder="1"/>
    <xf numFmtId="164" fontId="0" fillId="0" borderId="0" xfId="0" applyNumberFormat="1" applyAlignment="1">
      <alignment vertical="center"/>
    </xf>
    <xf numFmtId="165" fontId="0" fillId="0" borderId="0" xfId="0" applyNumberFormat="1" applyAlignment="1">
      <alignment horizontal="left"/>
    </xf>
    <xf numFmtId="0" fontId="7" fillId="2" borderId="1" xfId="0" applyFont="1" applyFill="1" applyBorder="1" applyAlignment="1">
      <alignment horizontal="center" vertical="center"/>
    </xf>
    <xf numFmtId="0" fontId="7" fillId="6" borderId="1" xfId="0" applyFont="1" applyFill="1" applyBorder="1" applyAlignment="1">
      <alignment horizontal="center" vertical="center" wrapText="1"/>
    </xf>
    <xf numFmtId="0" fontId="5" fillId="0" borderId="1" xfId="0" applyFont="1" applyBorder="1" applyAlignment="1">
      <alignment horizontal="center"/>
    </xf>
    <xf numFmtId="9" fontId="5" fillId="6" borderId="1" xfId="0" applyNumberFormat="1" applyFont="1" applyFill="1" applyBorder="1" applyAlignment="1">
      <alignment horizontal="center"/>
    </xf>
    <xf numFmtId="43" fontId="5" fillId="5" borderId="1" xfId="1" applyFont="1" applyFill="1" applyBorder="1"/>
    <xf numFmtId="165" fontId="5" fillId="2" borderId="1" xfId="0" applyNumberFormat="1" applyFont="1" applyFill="1" applyBorder="1" applyAlignment="1">
      <alignment horizontal="center"/>
    </xf>
    <xf numFmtId="0" fontId="7" fillId="2" borderId="1" xfId="0" applyFont="1" applyFill="1" applyBorder="1" applyAlignment="1">
      <alignment wrapText="1"/>
    </xf>
    <xf numFmtId="165" fontId="7" fillId="6" borderId="1" xfId="0" applyNumberFormat="1" applyFont="1" applyFill="1" applyBorder="1"/>
    <xf numFmtId="9" fontId="7" fillId="6" borderId="1" xfId="1" applyNumberFormat="1" applyFont="1" applyFill="1" applyBorder="1"/>
    <xf numFmtId="0" fontId="5" fillId="0" borderId="1" xfId="0" applyFont="1" applyBorder="1" applyAlignment="1">
      <alignment horizontal="center" wrapText="1"/>
    </xf>
    <xf numFmtId="0" fontId="5" fillId="0" borderId="1" xfId="0" applyFont="1" applyBorder="1" applyAlignment="1">
      <alignment horizontal="left" wrapText="1" indent="2"/>
    </xf>
    <xf numFmtId="9" fontId="5" fillId="2" borderId="1" xfId="0" applyNumberFormat="1" applyFont="1" applyFill="1" applyBorder="1" applyAlignment="1">
      <alignment horizontal="center"/>
    </xf>
    <xf numFmtId="0" fontId="7" fillId="2" borderId="1" xfId="0" applyFont="1" applyFill="1" applyBorder="1" applyAlignment="1">
      <alignment horizontal="left"/>
    </xf>
    <xf numFmtId="9" fontId="7" fillId="6" borderId="1" xfId="0" applyNumberFormat="1" applyFont="1" applyFill="1" applyBorder="1"/>
    <xf numFmtId="10" fontId="7" fillId="6" borderId="1" xfId="1" applyNumberFormat="1" applyFont="1" applyFill="1" applyBorder="1"/>
    <xf numFmtId="0" fontId="0" fillId="0" borderId="0" xfId="0" applyAlignment="1">
      <alignment horizontal="center"/>
    </xf>
    <xf numFmtId="10" fontId="5" fillId="5" borderId="1" xfId="3" applyNumberFormat="1" applyFont="1" applyFill="1" applyBorder="1" applyAlignment="1">
      <alignment horizontal="center"/>
    </xf>
    <xf numFmtId="0" fontId="5" fillId="2" borderId="10" xfId="0" applyFont="1" applyFill="1" applyBorder="1" applyAlignment="1">
      <alignment horizontal="center"/>
    </xf>
    <xf numFmtId="0" fontId="7" fillId="2" borderId="10" xfId="0" applyFont="1" applyFill="1" applyBorder="1"/>
    <xf numFmtId="44" fontId="7" fillId="6" borderId="10" xfId="2" applyFont="1" applyFill="1" applyBorder="1"/>
    <xf numFmtId="0" fontId="5" fillId="8" borderId="1" xfId="0" applyFont="1" applyFill="1" applyBorder="1" applyAlignment="1">
      <alignment horizontal="left" indent="2"/>
    </xf>
    <xf numFmtId="43" fontId="5" fillId="8" borderId="1" xfId="1" applyFont="1" applyFill="1" applyBorder="1"/>
    <xf numFmtId="167" fontId="5" fillId="8" borderId="1" xfId="1" applyNumberFormat="1" applyFont="1" applyFill="1" applyBorder="1"/>
    <xf numFmtId="10" fontId="7" fillId="6" borderId="1" xfId="3" applyNumberFormat="1" applyFont="1" applyFill="1" applyBorder="1"/>
    <xf numFmtId="10" fontId="7" fillId="6" borderId="1" xfId="0" applyNumberFormat="1" applyFont="1" applyFill="1" applyBorder="1"/>
    <xf numFmtId="44" fontId="7" fillId="9" borderId="10" xfId="2" applyFont="1" applyFill="1" applyBorder="1"/>
    <xf numFmtId="167" fontId="5" fillId="3" borderId="1" xfId="1" applyNumberFormat="1" applyFont="1" applyFill="1" applyBorder="1"/>
    <xf numFmtId="0" fontId="5" fillId="0" borderId="0" xfId="0" applyFont="1" applyAlignment="1">
      <alignment horizontal="center"/>
    </xf>
    <xf numFmtId="0" fontId="2" fillId="0" borderId="0" xfId="0" applyFont="1"/>
    <xf numFmtId="43" fontId="5" fillId="3" borderId="0" xfId="1" applyFont="1" applyFill="1" applyBorder="1"/>
    <xf numFmtId="0" fontId="8" fillId="0" borderId="0" xfId="0" applyFont="1"/>
    <xf numFmtId="0" fontId="8" fillId="0" borderId="0" xfId="0" applyFont="1" applyAlignment="1">
      <alignment horizontal="center"/>
    </xf>
    <xf numFmtId="0" fontId="9" fillId="0" borderId="0" xfId="0" applyFont="1"/>
    <xf numFmtId="0" fontId="10" fillId="0" borderId="11" xfId="0" applyFont="1" applyBorder="1" applyAlignment="1">
      <alignment horizontal="center"/>
    </xf>
    <xf numFmtId="0" fontId="10" fillId="0" borderId="11" xfId="0" quotePrefix="1" applyFont="1" applyBorder="1" applyAlignment="1">
      <alignment horizontal="center"/>
    </xf>
    <xf numFmtId="0" fontId="10" fillId="0" borderId="12" xfId="0" applyFont="1" applyBorder="1" applyAlignment="1">
      <alignment horizontal="center"/>
    </xf>
    <xf numFmtId="168" fontId="10" fillId="9" borderId="12" xfId="2" applyNumberFormat="1" applyFont="1" applyFill="1" applyBorder="1"/>
    <xf numFmtId="168" fontId="10" fillId="9" borderId="11" xfId="2" applyNumberFormat="1" applyFont="1" applyFill="1" applyBorder="1"/>
    <xf numFmtId="0" fontId="8" fillId="0" borderId="11" xfId="0" applyFont="1" applyBorder="1"/>
    <xf numFmtId="44" fontId="8" fillId="0" borderId="11" xfId="2" applyFont="1" applyBorder="1" applyAlignment="1">
      <alignment horizontal="center"/>
    </xf>
    <xf numFmtId="0" fontId="8" fillId="0" borderId="11" xfId="0" applyFont="1" applyBorder="1" applyAlignment="1">
      <alignment horizontal="center"/>
    </xf>
    <xf numFmtId="0" fontId="8" fillId="0" borderId="11" xfId="0" quotePrefix="1" applyFont="1" applyBorder="1" applyAlignment="1">
      <alignment horizontal="center"/>
    </xf>
    <xf numFmtId="168" fontId="8" fillId="9" borderId="11" xfId="2" applyNumberFormat="1" applyFont="1" applyFill="1" applyBorder="1" applyAlignment="1">
      <alignment horizontal="center"/>
    </xf>
    <xf numFmtId="0" fontId="4" fillId="0" borderId="0" xfId="0" applyFont="1" applyAlignment="1">
      <alignment horizontal="center"/>
    </xf>
    <xf numFmtId="0" fontId="3" fillId="4" borderId="2" xfId="0" applyFont="1" applyFill="1" applyBorder="1" applyAlignment="1">
      <alignment horizontal="center" vertical="top"/>
    </xf>
    <xf numFmtId="0" fontId="3" fillId="4" borderId="3" xfId="0" applyFont="1" applyFill="1" applyBorder="1" applyAlignment="1">
      <alignment horizontal="center" vertical="top"/>
    </xf>
    <xf numFmtId="0" fontId="3" fillId="4" borderId="4" xfId="0" applyFont="1" applyFill="1" applyBorder="1" applyAlignment="1">
      <alignment horizontal="center" vertical="top"/>
    </xf>
    <xf numFmtId="0" fontId="3" fillId="4" borderId="0" xfId="0" applyFont="1" applyFill="1" applyAlignment="1">
      <alignment horizontal="left" vertical="top" wrapText="1" indent="2"/>
    </xf>
    <xf numFmtId="0" fontId="3" fillId="4" borderId="5" xfId="0" applyFont="1" applyFill="1" applyBorder="1" applyAlignment="1">
      <alignment horizontal="left" vertical="top" wrapText="1" indent="2"/>
    </xf>
    <xf numFmtId="0" fontId="3" fillId="4" borderId="6" xfId="0" applyFont="1" applyFill="1" applyBorder="1" applyAlignment="1">
      <alignment horizontal="left" vertical="top" wrapText="1" indent="2"/>
    </xf>
    <xf numFmtId="0" fontId="3" fillId="4" borderId="7" xfId="0" applyFont="1" applyFill="1" applyBorder="1" applyAlignment="1">
      <alignment horizontal="left" vertical="top" wrapText="1" indent="2"/>
    </xf>
    <xf numFmtId="0" fontId="3" fillId="4" borderId="8" xfId="0" applyFont="1" applyFill="1" applyBorder="1" applyAlignment="1">
      <alignment horizontal="left" vertical="top" wrapText="1" indent="2"/>
    </xf>
    <xf numFmtId="0" fontId="3" fillId="4" borderId="9" xfId="0" applyFont="1" applyFill="1" applyBorder="1" applyAlignment="1">
      <alignment horizontal="left" vertical="top" wrapText="1" indent="2"/>
    </xf>
    <xf numFmtId="0" fontId="3" fillId="7" borderId="2" xfId="0" applyFont="1" applyFill="1" applyBorder="1" applyAlignment="1">
      <alignment horizontal="center" vertical="top"/>
    </xf>
    <xf numFmtId="0" fontId="3" fillId="7" borderId="3" xfId="0" applyFont="1" applyFill="1" applyBorder="1" applyAlignment="1">
      <alignment horizontal="center" vertical="top"/>
    </xf>
    <xf numFmtId="0" fontId="3" fillId="7" borderId="4" xfId="0" applyFont="1" applyFill="1" applyBorder="1" applyAlignment="1">
      <alignment horizontal="center" vertical="top"/>
    </xf>
    <xf numFmtId="0" fontId="6" fillId="7" borderId="5" xfId="0" applyFont="1" applyFill="1" applyBorder="1" applyAlignment="1">
      <alignment horizontal="left" vertical="top" wrapText="1" indent="2"/>
    </xf>
    <xf numFmtId="0" fontId="6" fillId="7" borderId="6" xfId="0" applyFont="1" applyFill="1" applyBorder="1" applyAlignment="1">
      <alignment horizontal="left" vertical="top" wrapText="1" indent="2"/>
    </xf>
    <xf numFmtId="0" fontId="6" fillId="7" borderId="0" xfId="0" applyFont="1" applyFill="1" applyAlignment="1">
      <alignment horizontal="left" vertical="top" wrapText="1" indent="2"/>
    </xf>
    <xf numFmtId="0" fontId="6" fillId="7" borderId="7" xfId="0" applyFont="1" applyFill="1" applyBorder="1" applyAlignment="1">
      <alignment horizontal="left" vertical="top" wrapText="1" indent="2"/>
    </xf>
    <xf numFmtId="0" fontId="6" fillId="7" borderId="8" xfId="0" applyFont="1" applyFill="1" applyBorder="1" applyAlignment="1">
      <alignment horizontal="left" vertical="top" wrapText="1" indent="2"/>
    </xf>
    <xf numFmtId="0" fontId="6" fillId="7" borderId="9" xfId="0" applyFont="1" applyFill="1" applyBorder="1" applyAlignment="1">
      <alignment horizontal="left" vertical="top" wrapText="1" indent="2"/>
    </xf>
    <xf numFmtId="0" fontId="3" fillId="7" borderId="5" xfId="0" applyFont="1" applyFill="1" applyBorder="1" applyAlignment="1">
      <alignment horizontal="left" vertical="top" wrapText="1" indent="2"/>
    </xf>
    <xf numFmtId="0" fontId="3" fillId="7" borderId="6" xfId="0" applyFont="1" applyFill="1" applyBorder="1" applyAlignment="1">
      <alignment horizontal="left" vertical="top" wrapText="1" indent="2"/>
    </xf>
    <xf numFmtId="0" fontId="3" fillId="7" borderId="0" xfId="0" applyFont="1" applyFill="1" applyAlignment="1">
      <alignment horizontal="left" vertical="top" wrapText="1" indent="2"/>
    </xf>
    <xf numFmtId="0" fontId="3" fillId="7" borderId="7" xfId="0" applyFont="1" applyFill="1" applyBorder="1" applyAlignment="1">
      <alignment horizontal="left" vertical="top" wrapText="1" indent="2"/>
    </xf>
    <xf numFmtId="0" fontId="3" fillId="7" borderId="8" xfId="0" applyFont="1" applyFill="1" applyBorder="1" applyAlignment="1">
      <alignment horizontal="left" vertical="top" wrapText="1" indent="2"/>
    </xf>
    <xf numFmtId="0" fontId="3" fillId="7" borderId="9" xfId="0" applyFont="1" applyFill="1" applyBorder="1" applyAlignment="1">
      <alignment horizontal="left" vertical="top" wrapText="1" indent="2"/>
    </xf>
    <xf numFmtId="0" fontId="4" fillId="0" borderId="0" xfId="0" applyFont="1" applyAlignment="1">
      <alignment horizontal="center" wrapText="1"/>
    </xf>
    <xf numFmtId="0" fontId="4" fillId="0" borderId="0" xfId="0" applyFont="1" applyAlignment="1">
      <alignment horizontal="left" wrapText="1"/>
    </xf>
    <xf numFmtId="0" fontId="2" fillId="7" borderId="2" xfId="0" applyFont="1" applyFill="1" applyBorder="1" applyAlignment="1">
      <alignment horizontal="center" vertical="top"/>
    </xf>
    <xf numFmtId="0" fontId="2" fillId="7" borderId="3" xfId="0" applyFont="1" applyFill="1" applyBorder="1" applyAlignment="1">
      <alignment horizontal="center" vertical="top"/>
    </xf>
    <xf numFmtId="0" fontId="2" fillId="7" borderId="4" xfId="0" applyFont="1" applyFill="1" applyBorder="1" applyAlignment="1">
      <alignment horizontal="center" vertical="top"/>
    </xf>
    <xf numFmtId="0" fontId="3" fillId="7" borderId="0" xfId="0" applyFont="1" applyFill="1" applyAlignment="1">
      <alignment horizontal="left" vertical="top" wrapText="1"/>
    </xf>
    <xf numFmtId="0" fontId="9" fillId="0" borderId="0" xfId="0" applyFont="1" applyAlignment="1">
      <alignment horizontal="left" wrapText="1"/>
    </xf>
    <xf numFmtId="0" fontId="0" fillId="2" borderId="11" xfId="0" applyFill="1" applyBorder="1" applyAlignment="1">
      <alignment horizontal="center" vertical="center" wrapText="1"/>
    </xf>
  </cellXfs>
  <cellStyles count="4">
    <cellStyle name="Millares" xfId="1" builtinId="3"/>
    <cellStyle name="Moneda" xfId="2" builtinId="4"/>
    <cellStyle name="Normal" xfId="0" builtinId="0"/>
    <cellStyle name="Porcentaje" xfId="3" builtinId="5"/>
  </cellStyles>
  <dxfs count="20">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
      <fill>
        <patternFill>
          <bgColor rgb="FFACFEBC"/>
        </patternFill>
      </fill>
    </dxf>
    <dxf>
      <fill>
        <patternFill>
          <bgColor rgb="FFFDB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F66F42-7220-4E08-B485-64C4F0F18942}">
  <dimension ref="A3:G33"/>
  <sheetViews>
    <sheetView tabSelected="1" workbookViewId="0">
      <selection activeCell="B10" sqref="B10:E10"/>
    </sheetView>
  </sheetViews>
  <sheetFormatPr baseColWidth="10" defaultRowHeight="14.4" x14ac:dyDescent="0.3"/>
  <cols>
    <col min="2" max="2" width="22" customWidth="1"/>
    <col min="3" max="3" width="17" bestFit="1" customWidth="1"/>
    <col min="5" max="5" width="29.3984375" bestFit="1" customWidth="1"/>
  </cols>
  <sheetData>
    <row r="3" spans="1:5" ht="26.05" x14ac:dyDescent="0.55000000000000004">
      <c r="B3" s="68" t="s">
        <v>90</v>
      </c>
    </row>
    <row r="5" spans="1:5" ht="26.05" x14ac:dyDescent="0.55000000000000004">
      <c r="A5" s="68">
        <v>1</v>
      </c>
      <c r="B5" s="68" t="s">
        <v>109</v>
      </c>
    </row>
    <row r="6" spans="1:5" x14ac:dyDescent="0.3">
      <c r="B6" t="s">
        <v>110</v>
      </c>
    </row>
    <row r="7" spans="1:5" ht="26.05" x14ac:dyDescent="0.55000000000000004">
      <c r="B7" s="68" t="s">
        <v>92</v>
      </c>
      <c r="C7" s="69" t="s">
        <v>93</v>
      </c>
      <c r="D7" s="69" t="s">
        <v>104</v>
      </c>
      <c r="E7" s="69" t="s">
        <v>111</v>
      </c>
    </row>
    <row r="9" spans="1:5" ht="18.3" x14ac:dyDescent="0.4">
      <c r="B9" s="70" t="s">
        <v>96</v>
      </c>
      <c r="C9" s="70" t="s">
        <v>113</v>
      </c>
      <c r="D9" s="70"/>
      <c r="E9" s="70"/>
    </row>
    <row r="10" spans="1:5" ht="18.3" x14ac:dyDescent="0.4">
      <c r="B10" s="112" t="s">
        <v>105</v>
      </c>
      <c r="C10" s="112"/>
      <c r="D10" s="112"/>
      <c r="E10" s="112"/>
    </row>
    <row r="11" spans="1:5" ht="26.05" x14ac:dyDescent="0.55000000000000004">
      <c r="B11" s="76" t="s">
        <v>92</v>
      </c>
      <c r="C11" s="77">
        <v>2.84</v>
      </c>
      <c r="D11" s="78" t="s">
        <v>104</v>
      </c>
      <c r="E11" s="78" t="s">
        <v>112</v>
      </c>
    </row>
    <row r="12" spans="1:5" ht="26.05" x14ac:dyDescent="0.55000000000000004">
      <c r="B12" s="76" t="s">
        <v>92</v>
      </c>
      <c r="C12" s="77">
        <v>2.84</v>
      </c>
      <c r="D12" s="78" t="s">
        <v>104</v>
      </c>
      <c r="E12" s="78" t="s">
        <v>106</v>
      </c>
    </row>
    <row r="13" spans="1:5" ht="26.05" x14ac:dyDescent="0.55000000000000004">
      <c r="B13" s="76" t="s">
        <v>92</v>
      </c>
      <c r="C13" s="77">
        <v>2.84</v>
      </c>
      <c r="D13" s="78" t="s">
        <v>104</v>
      </c>
      <c r="E13" s="79" t="s">
        <v>107</v>
      </c>
    </row>
    <row r="14" spans="1:5" ht="26.05" x14ac:dyDescent="0.55000000000000004">
      <c r="B14" s="76" t="s">
        <v>92</v>
      </c>
      <c r="C14" s="80">
        <v>4.7300000000000004</v>
      </c>
      <c r="D14" s="113" t="s">
        <v>101</v>
      </c>
      <c r="E14" s="113"/>
    </row>
    <row r="15" spans="1:5" ht="26.05" x14ac:dyDescent="0.55000000000000004">
      <c r="B15" s="76" t="s">
        <v>5</v>
      </c>
      <c r="C15" s="80">
        <f>C14*0.13</f>
        <v>0.61490000000000011</v>
      </c>
      <c r="D15" s="113"/>
      <c r="E15" s="113"/>
    </row>
    <row r="16" spans="1:5" ht="26.05" x14ac:dyDescent="0.55000000000000004">
      <c r="B16" s="76" t="s">
        <v>108</v>
      </c>
      <c r="C16" s="80">
        <f>C14+C15</f>
        <v>5.3449000000000009</v>
      </c>
      <c r="D16" s="113"/>
      <c r="E16" s="113"/>
    </row>
    <row r="21" spans="1:7" ht="26.05" x14ac:dyDescent="0.55000000000000004">
      <c r="A21" s="68">
        <v>1</v>
      </c>
      <c r="B21" s="68" t="s">
        <v>91</v>
      </c>
    </row>
    <row r="23" spans="1:7" ht="26.05" x14ac:dyDescent="0.55000000000000004">
      <c r="B23" s="68" t="s">
        <v>92</v>
      </c>
      <c r="C23" s="69" t="s">
        <v>93</v>
      </c>
      <c r="D23" s="69" t="s">
        <v>94</v>
      </c>
      <c r="E23" s="69" t="s">
        <v>95</v>
      </c>
    </row>
    <row r="25" spans="1:7" ht="18.3" x14ac:dyDescent="0.4">
      <c r="A25" s="70"/>
      <c r="B25" s="70" t="s">
        <v>96</v>
      </c>
      <c r="C25" s="70"/>
      <c r="D25" s="70"/>
      <c r="E25" s="70"/>
      <c r="F25" s="70"/>
      <c r="G25" s="70"/>
    </row>
    <row r="26" spans="1:7" ht="18.3" x14ac:dyDescent="0.4">
      <c r="A26" s="70"/>
      <c r="B26" s="112" t="s">
        <v>97</v>
      </c>
      <c r="C26" s="112"/>
      <c r="D26" s="112"/>
      <c r="E26" s="112"/>
      <c r="F26" s="70"/>
      <c r="G26" s="70"/>
    </row>
    <row r="28" spans="1:7" ht="23.85" x14ac:dyDescent="0.5">
      <c r="B28" s="71" t="s">
        <v>92</v>
      </c>
      <c r="C28" s="71">
        <v>2.84</v>
      </c>
      <c r="D28" s="71" t="s">
        <v>94</v>
      </c>
      <c r="E28" s="71" t="s">
        <v>98</v>
      </c>
    </row>
    <row r="29" spans="1:7" ht="23.85" x14ac:dyDescent="0.5">
      <c r="B29" s="71" t="s">
        <v>92</v>
      </c>
      <c r="C29" s="71">
        <v>2.84</v>
      </c>
      <c r="D29" s="71" t="s">
        <v>94</v>
      </c>
      <c r="E29" s="71" t="s">
        <v>99</v>
      </c>
    </row>
    <row r="30" spans="1:7" ht="23.85" x14ac:dyDescent="0.5">
      <c r="B30" s="71" t="s">
        <v>92</v>
      </c>
      <c r="C30" s="71">
        <v>2.84</v>
      </c>
      <c r="D30" s="71" t="s">
        <v>94</v>
      </c>
      <c r="E30" s="72" t="s">
        <v>100</v>
      </c>
    </row>
    <row r="31" spans="1:7" ht="23.85" x14ac:dyDescent="0.5">
      <c r="B31" s="73" t="s">
        <v>92</v>
      </c>
      <c r="C31" s="74">
        <f>2.84*1.4</f>
        <v>3.9759999999999995</v>
      </c>
      <c r="D31" s="113" t="s">
        <v>101</v>
      </c>
      <c r="E31" s="113"/>
    </row>
    <row r="32" spans="1:7" ht="23.85" x14ac:dyDescent="0.5">
      <c r="B32" s="71" t="s">
        <v>102</v>
      </c>
      <c r="C32" s="75">
        <f>C31*0.13</f>
        <v>0.51688000000000001</v>
      </c>
      <c r="D32" s="113"/>
      <c r="E32" s="113"/>
    </row>
    <row r="33" spans="2:5" ht="23.85" x14ac:dyDescent="0.5">
      <c r="B33" s="71" t="s">
        <v>103</v>
      </c>
      <c r="C33" s="75">
        <f>C31+C32</f>
        <v>4.4928799999999995</v>
      </c>
      <c r="D33" s="113"/>
      <c r="E33" s="113"/>
    </row>
  </sheetData>
  <mergeCells count="4">
    <mergeCell ref="B26:E26"/>
    <mergeCell ref="D31:E33"/>
    <mergeCell ref="B10:E10"/>
    <mergeCell ref="D14:E1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FEC9-7A80-401B-BC4F-8C2ED56E3A0D}">
  <dimension ref="A2:E14"/>
  <sheetViews>
    <sheetView workbookViewId="0">
      <selection activeCell="C19" sqref="C19"/>
    </sheetView>
  </sheetViews>
  <sheetFormatPr baseColWidth="10" defaultRowHeight="14.4" x14ac:dyDescent="0.3"/>
  <cols>
    <col min="1" max="1" width="12.3984375" customWidth="1"/>
    <col min="2" max="2" width="22.09765625" bestFit="1" customWidth="1"/>
    <col min="4" max="4" width="15" customWidth="1"/>
    <col min="5" max="5" width="14.8984375" customWidth="1"/>
  </cols>
  <sheetData>
    <row r="2" spans="1:5" x14ac:dyDescent="0.3">
      <c r="B2" s="81" t="s">
        <v>0</v>
      </c>
      <c r="C2" s="81"/>
      <c r="D2" s="81"/>
      <c r="E2" s="81"/>
    </row>
    <row r="4" spans="1:5" ht="43.2" x14ac:dyDescent="0.3">
      <c r="A4" s="1"/>
      <c r="B4" s="1"/>
      <c r="C4" s="1" t="s">
        <v>1</v>
      </c>
      <c r="D4" s="2" t="s">
        <v>2</v>
      </c>
      <c r="E4" s="2" t="s">
        <v>3</v>
      </c>
    </row>
    <row r="5" spans="1:5" x14ac:dyDescent="0.3">
      <c r="A5" s="3"/>
      <c r="B5" s="3" t="s">
        <v>4</v>
      </c>
      <c r="C5" s="4">
        <v>5</v>
      </c>
      <c r="D5" s="3"/>
      <c r="E5" s="3"/>
    </row>
    <row r="6" spans="1:5" x14ac:dyDescent="0.3">
      <c r="A6" s="5">
        <v>0.13</v>
      </c>
      <c r="B6" s="6" t="s">
        <v>5</v>
      </c>
      <c r="C6" s="7">
        <f>C5-C7</f>
        <v>0.57522123893805244</v>
      </c>
      <c r="D6" s="3"/>
      <c r="E6" s="3"/>
    </row>
    <row r="7" spans="1:5" x14ac:dyDescent="0.3">
      <c r="A7" s="3"/>
      <c r="B7" s="3" t="s">
        <v>6</v>
      </c>
      <c r="C7" s="8">
        <f>C5/(1+A6)</f>
        <v>4.4247787610619476</v>
      </c>
      <c r="D7" s="3"/>
      <c r="E7" s="3"/>
    </row>
    <row r="8" spans="1:5" x14ac:dyDescent="0.3">
      <c r="A8" s="3"/>
      <c r="B8" s="3"/>
      <c r="C8" s="3"/>
      <c r="D8" s="3"/>
      <c r="E8" s="3"/>
    </row>
    <row r="9" spans="1:5" x14ac:dyDescent="0.3">
      <c r="A9" s="3"/>
      <c r="B9" s="3" t="s">
        <v>7</v>
      </c>
      <c r="C9" s="7">
        <f>C7-C10</f>
        <v>1.1247787610619477</v>
      </c>
      <c r="D9" s="9">
        <f>C9/C7</f>
        <v>0.25420000000000015</v>
      </c>
      <c r="E9" s="9">
        <f>C9/C10</f>
        <v>0.34084204880665087</v>
      </c>
    </row>
    <row r="10" spans="1:5" x14ac:dyDescent="0.3">
      <c r="A10" s="3"/>
      <c r="B10" s="3" t="s">
        <v>8</v>
      </c>
      <c r="C10" s="4">
        <v>3.3</v>
      </c>
      <c r="D10" s="3"/>
      <c r="E10" s="3"/>
    </row>
    <row r="12" spans="1:5" x14ac:dyDescent="0.3">
      <c r="A12" s="82" t="s">
        <v>9</v>
      </c>
      <c r="B12" s="85" t="s">
        <v>10</v>
      </c>
      <c r="C12" s="85"/>
      <c r="D12" s="85"/>
      <c r="E12" s="85"/>
    </row>
    <row r="13" spans="1:5" x14ac:dyDescent="0.3">
      <c r="A13" s="83"/>
      <c r="B13" s="85"/>
      <c r="C13" s="85"/>
      <c r="D13" s="85"/>
      <c r="E13" s="85"/>
    </row>
    <row r="14" spans="1:5" x14ac:dyDescent="0.3">
      <c r="A14" s="84"/>
      <c r="B14" s="85"/>
      <c r="C14" s="85"/>
      <c r="D14" s="85"/>
      <c r="E14" s="85"/>
    </row>
  </sheetData>
  <protectedRanges>
    <protectedRange sqref="A6 C5 C10" name="Rango1"/>
  </protectedRanges>
  <mergeCells count="3">
    <mergeCell ref="B2:E2"/>
    <mergeCell ref="A12:A14"/>
    <mergeCell ref="B12:E14"/>
  </mergeCells>
  <conditionalFormatting sqref="D9:E9">
    <cfRule type="cellIs" dxfId="19" priority="1" operator="lessThan">
      <formula>0</formula>
    </cfRule>
    <cfRule type="cellIs" dxfId="18" priority="2" operator="greater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0CC40-1BB8-4FF6-BB52-F27A1DB1041D}">
  <dimension ref="A2:D14"/>
  <sheetViews>
    <sheetView workbookViewId="0">
      <selection activeCell="F10" sqref="F10"/>
    </sheetView>
  </sheetViews>
  <sheetFormatPr baseColWidth="10" defaultRowHeight="14.4" x14ac:dyDescent="0.3"/>
  <cols>
    <col min="2" max="2" width="22.09765625" bestFit="1" customWidth="1"/>
    <col min="4" max="4" width="15" customWidth="1"/>
  </cols>
  <sheetData>
    <row r="2" spans="1:4" x14ac:dyDescent="0.3">
      <c r="B2" s="81" t="s">
        <v>11</v>
      </c>
      <c r="C2" s="81"/>
      <c r="D2" s="81"/>
    </row>
    <row r="4" spans="1:4" ht="43.2" x14ac:dyDescent="0.3">
      <c r="A4" s="1"/>
      <c r="B4" s="1"/>
      <c r="C4" s="1" t="s">
        <v>1</v>
      </c>
      <c r="D4" s="2" t="s">
        <v>12</v>
      </c>
    </row>
    <row r="5" spans="1:4" x14ac:dyDescent="0.3">
      <c r="A5" s="3"/>
      <c r="B5" s="3" t="s">
        <v>13</v>
      </c>
      <c r="C5" s="10">
        <f>C6+C7</f>
        <v>5.2766666666666673</v>
      </c>
      <c r="D5" s="3"/>
    </row>
    <row r="6" spans="1:4" x14ac:dyDescent="0.3">
      <c r="A6" s="11">
        <v>0.13</v>
      </c>
      <c r="B6" s="6" t="s">
        <v>5</v>
      </c>
      <c r="C6" s="10">
        <f>ROUNDUP(C7*(A6),2)</f>
        <v>0.61</v>
      </c>
      <c r="D6" s="3"/>
    </row>
    <row r="7" spans="1:4" x14ac:dyDescent="0.3">
      <c r="A7" s="3"/>
      <c r="B7" s="3" t="s">
        <v>6</v>
      </c>
      <c r="C7" s="10">
        <f>C10/(1-D9)</f>
        <v>4.666666666666667</v>
      </c>
      <c r="D7" s="3"/>
    </row>
    <row r="8" spans="1:4" x14ac:dyDescent="0.3">
      <c r="A8" s="3"/>
      <c r="B8" s="3"/>
      <c r="C8" s="10"/>
      <c r="D8" s="3"/>
    </row>
    <row r="9" spans="1:4" x14ac:dyDescent="0.3">
      <c r="A9" s="3"/>
      <c r="B9" s="3" t="s">
        <v>7</v>
      </c>
      <c r="C9" s="10">
        <f>C7-C10</f>
        <v>1.166666666666667</v>
      </c>
      <c r="D9" s="12">
        <v>0.25</v>
      </c>
    </row>
    <row r="10" spans="1:4" x14ac:dyDescent="0.3">
      <c r="A10" s="3"/>
      <c r="B10" s="3" t="s">
        <v>8</v>
      </c>
      <c r="C10" s="13">
        <v>3.5</v>
      </c>
      <c r="D10" s="3"/>
    </row>
    <row r="12" spans="1:4" x14ac:dyDescent="0.3">
      <c r="A12" s="82" t="s">
        <v>14</v>
      </c>
      <c r="B12" s="86" t="s">
        <v>15</v>
      </c>
      <c r="C12" s="86"/>
      <c r="D12" s="87"/>
    </row>
    <row r="13" spans="1:4" x14ac:dyDescent="0.3">
      <c r="A13" s="83"/>
      <c r="B13" s="85"/>
      <c r="C13" s="85"/>
      <c r="D13" s="88"/>
    </row>
    <row r="14" spans="1:4" x14ac:dyDescent="0.3">
      <c r="A14" s="84"/>
      <c r="B14" s="89"/>
      <c r="C14" s="89"/>
      <c r="D14" s="90"/>
    </row>
  </sheetData>
  <protectedRanges>
    <protectedRange sqref="C10 D9" name="Rango1"/>
  </protectedRanges>
  <mergeCells count="3">
    <mergeCell ref="B2:D2"/>
    <mergeCell ref="A12:A14"/>
    <mergeCell ref="B12:D14"/>
  </mergeCells>
  <conditionalFormatting sqref="C5:C9">
    <cfRule type="cellIs" dxfId="17" priority="1" operator="lessThan">
      <formula>0</formula>
    </cfRule>
    <cfRule type="cellIs" dxfId="16" priority="2" operator="greater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244C8-45DB-4BE8-8C5C-517592ECBDF4}">
  <dimension ref="A2:D14"/>
  <sheetViews>
    <sheetView workbookViewId="0">
      <selection activeCell="H13" sqref="H13"/>
    </sheetView>
  </sheetViews>
  <sheetFormatPr baseColWidth="10" defaultRowHeight="14.4" x14ac:dyDescent="0.3"/>
  <cols>
    <col min="2" max="2" width="22.09765625" bestFit="1" customWidth="1"/>
    <col min="4" max="4" width="15" customWidth="1"/>
  </cols>
  <sheetData>
    <row r="2" spans="1:4" x14ac:dyDescent="0.3">
      <c r="B2" s="81" t="s">
        <v>16</v>
      </c>
      <c r="C2" s="81"/>
      <c r="D2" s="81"/>
    </row>
    <row r="4" spans="1:4" ht="43.2" x14ac:dyDescent="0.3">
      <c r="A4" s="1"/>
      <c r="B4" s="1"/>
      <c r="C4" s="1" t="s">
        <v>1</v>
      </c>
      <c r="D4" s="2" t="s">
        <v>17</v>
      </c>
    </row>
    <row r="5" spans="1:4" x14ac:dyDescent="0.3">
      <c r="A5" s="3"/>
      <c r="B5" s="3" t="s">
        <v>13</v>
      </c>
      <c r="C5" s="10">
        <f>C6+C7</f>
        <v>4.9450000000000003</v>
      </c>
      <c r="D5" s="3"/>
    </row>
    <row r="6" spans="1:4" x14ac:dyDescent="0.3">
      <c r="A6" s="11">
        <v>0.13</v>
      </c>
      <c r="B6" s="6" t="s">
        <v>5</v>
      </c>
      <c r="C6" s="10">
        <f>ROUNDUP(C7*(A6),2)</f>
        <v>0.57000000000000006</v>
      </c>
      <c r="D6" s="3"/>
    </row>
    <row r="7" spans="1:4" x14ac:dyDescent="0.3">
      <c r="A7" s="3"/>
      <c r="B7" s="3" t="s">
        <v>6</v>
      </c>
      <c r="C7" s="10">
        <f>C10*(1+D9)</f>
        <v>4.375</v>
      </c>
      <c r="D7" s="3"/>
    </row>
    <row r="8" spans="1:4" x14ac:dyDescent="0.3">
      <c r="A8" s="3"/>
      <c r="B8" s="3"/>
      <c r="C8" s="10"/>
      <c r="D8" s="3"/>
    </row>
    <row r="9" spans="1:4" x14ac:dyDescent="0.3">
      <c r="A9" s="3"/>
      <c r="B9" s="3" t="s">
        <v>7</v>
      </c>
      <c r="C9" s="10">
        <f>C7-C10</f>
        <v>0.875</v>
      </c>
      <c r="D9" s="12">
        <v>0.25</v>
      </c>
    </row>
    <row r="10" spans="1:4" x14ac:dyDescent="0.3">
      <c r="A10" s="3"/>
      <c r="B10" s="3" t="s">
        <v>8</v>
      </c>
      <c r="C10" s="13">
        <v>3.5</v>
      </c>
      <c r="D10" s="3"/>
    </row>
    <row r="12" spans="1:4" x14ac:dyDescent="0.3">
      <c r="A12" s="82" t="s">
        <v>14</v>
      </c>
      <c r="B12" s="86" t="s">
        <v>18</v>
      </c>
      <c r="C12" s="86"/>
      <c r="D12" s="87"/>
    </row>
    <row r="13" spans="1:4" x14ac:dyDescent="0.3">
      <c r="A13" s="83"/>
      <c r="B13" s="85"/>
      <c r="C13" s="85"/>
      <c r="D13" s="88"/>
    </row>
    <row r="14" spans="1:4" x14ac:dyDescent="0.3">
      <c r="A14" s="84"/>
      <c r="B14" s="89"/>
      <c r="C14" s="89"/>
      <c r="D14" s="90"/>
    </row>
  </sheetData>
  <protectedRanges>
    <protectedRange sqref="C10 D9" name="Rango1"/>
  </protectedRanges>
  <mergeCells count="3">
    <mergeCell ref="B2:D2"/>
    <mergeCell ref="A12:A14"/>
    <mergeCell ref="B12:D14"/>
  </mergeCells>
  <conditionalFormatting sqref="C5:C9">
    <cfRule type="cellIs" dxfId="15" priority="1" operator="lessThan">
      <formula>0</formula>
    </cfRule>
    <cfRule type="cellIs" dxfId="14" priority="2" operator="greater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69AAF-017F-4FF9-AC2B-980178F5B637}">
  <dimension ref="A2:D16"/>
  <sheetViews>
    <sheetView workbookViewId="0">
      <selection activeCell="H19" sqref="H19"/>
    </sheetView>
  </sheetViews>
  <sheetFormatPr baseColWidth="10" defaultRowHeight="14.4" x14ac:dyDescent="0.3"/>
  <cols>
    <col min="2" max="2" width="22.09765625" bestFit="1" customWidth="1"/>
    <col min="4" max="4" width="13.3984375" bestFit="1" customWidth="1"/>
  </cols>
  <sheetData>
    <row r="2" spans="1:4" x14ac:dyDescent="0.3">
      <c r="B2" s="81" t="s">
        <v>19</v>
      </c>
      <c r="C2" s="81"/>
      <c r="D2" s="81"/>
    </row>
    <row r="4" spans="1:4" ht="43.2" x14ac:dyDescent="0.3">
      <c r="A4" s="1"/>
      <c r="B4" s="1"/>
      <c r="C4" s="2" t="s">
        <v>20</v>
      </c>
      <c r="D4" s="2" t="s">
        <v>21</v>
      </c>
    </row>
    <row r="5" spans="1:4" x14ac:dyDescent="0.3">
      <c r="A5" s="3"/>
      <c r="B5" s="3" t="s">
        <v>13</v>
      </c>
      <c r="C5" s="10">
        <f>C6+C7</f>
        <v>5.65</v>
      </c>
      <c r="D5" s="10">
        <f>D6+D7</f>
        <v>5.1499999999999995</v>
      </c>
    </row>
    <row r="6" spans="1:4" x14ac:dyDescent="0.3">
      <c r="A6" s="11">
        <v>0.13</v>
      </c>
      <c r="B6" s="6" t="s">
        <v>5</v>
      </c>
      <c r="C6" s="10">
        <f>ROUNDUP(C7*(A6),2)</f>
        <v>0.65</v>
      </c>
      <c r="D6" s="10">
        <f>ROUNDUP(D7*(A6),2)</f>
        <v>0.6</v>
      </c>
    </row>
    <row r="7" spans="1:4" x14ac:dyDescent="0.3">
      <c r="A7" s="3"/>
      <c r="B7" s="3" t="s">
        <v>6</v>
      </c>
      <c r="C7" s="10">
        <f>C10/(1-C11)</f>
        <v>5</v>
      </c>
      <c r="D7" s="10">
        <f>D10*(1+D11)</f>
        <v>4.55</v>
      </c>
    </row>
    <row r="8" spans="1:4" x14ac:dyDescent="0.3">
      <c r="A8" s="3"/>
      <c r="B8" s="3"/>
      <c r="C8" s="10"/>
      <c r="D8" s="10"/>
    </row>
    <row r="9" spans="1:4" x14ac:dyDescent="0.3">
      <c r="A9" s="14"/>
      <c r="B9" s="14" t="s">
        <v>7</v>
      </c>
      <c r="C9" s="15">
        <f>C7-C10</f>
        <v>1.5</v>
      </c>
      <c r="D9" s="15">
        <f>D7-D10</f>
        <v>1.0499999999999998</v>
      </c>
    </row>
    <row r="10" spans="1:4" x14ac:dyDescent="0.3">
      <c r="A10" s="3"/>
      <c r="B10" s="3" t="s">
        <v>8</v>
      </c>
      <c r="C10" s="13">
        <v>3.5</v>
      </c>
      <c r="D10" s="13">
        <v>3.5</v>
      </c>
    </row>
    <row r="11" spans="1:4" x14ac:dyDescent="0.3">
      <c r="A11" s="3"/>
      <c r="B11" s="16" t="s">
        <v>22</v>
      </c>
      <c r="C11" s="12">
        <v>0.3</v>
      </c>
      <c r="D11" s="12">
        <v>0.3</v>
      </c>
    </row>
    <row r="12" spans="1:4" x14ac:dyDescent="0.3">
      <c r="A12" s="17"/>
      <c r="B12" s="17"/>
      <c r="C12" s="18"/>
      <c r="D12" s="18"/>
    </row>
    <row r="14" spans="1:4" x14ac:dyDescent="0.3">
      <c r="A14" s="91" t="s">
        <v>23</v>
      </c>
      <c r="B14" s="94" t="s">
        <v>24</v>
      </c>
      <c r="C14" s="94"/>
      <c r="D14" s="95"/>
    </row>
    <row r="15" spans="1:4" x14ac:dyDescent="0.3">
      <c r="A15" s="92"/>
      <c r="B15" s="96"/>
      <c r="C15" s="96"/>
      <c r="D15" s="97"/>
    </row>
    <row r="16" spans="1:4" x14ac:dyDescent="0.3">
      <c r="A16" s="93"/>
      <c r="B16" s="98"/>
      <c r="C16" s="98"/>
      <c r="D16" s="99"/>
    </row>
  </sheetData>
  <protectedRanges>
    <protectedRange sqref="C10:D11" name="Rango1"/>
  </protectedRanges>
  <mergeCells count="3">
    <mergeCell ref="B2:D2"/>
    <mergeCell ref="A14:A16"/>
    <mergeCell ref="B14:D16"/>
  </mergeCells>
  <conditionalFormatting sqref="C5:D9">
    <cfRule type="cellIs" dxfId="13" priority="1" operator="lessThan">
      <formula>0</formula>
    </cfRule>
    <cfRule type="cellIs" dxfId="12" priority="2" operator="greaterThan">
      <formula>0</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4DEC1-73DD-4B26-BDFD-B84EEB217202}">
  <dimension ref="A2:D15"/>
  <sheetViews>
    <sheetView workbookViewId="0">
      <selection sqref="A1:D1048576"/>
    </sheetView>
  </sheetViews>
  <sheetFormatPr baseColWidth="10" defaultRowHeight="14.4" x14ac:dyDescent="0.3"/>
  <cols>
    <col min="2" max="2" width="23.3984375" customWidth="1"/>
    <col min="4" max="4" width="13.3984375" bestFit="1" customWidth="1"/>
  </cols>
  <sheetData>
    <row r="2" spans="1:4" x14ac:dyDescent="0.3">
      <c r="B2" s="81" t="s">
        <v>19</v>
      </c>
      <c r="C2" s="81"/>
      <c r="D2" s="81"/>
    </row>
    <row r="4" spans="1:4" ht="28.8" x14ac:dyDescent="0.3">
      <c r="A4" s="1"/>
      <c r="B4" s="1"/>
      <c r="C4" s="2" t="s">
        <v>25</v>
      </c>
      <c r="D4" s="2" t="s">
        <v>26</v>
      </c>
    </row>
    <row r="5" spans="1:4" x14ac:dyDescent="0.3">
      <c r="A5" s="3"/>
      <c r="B5" s="3" t="s">
        <v>27</v>
      </c>
      <c r="C5" s="19">
        <v>4.99</v>
      </c>
      <c r="D5" s="20">
        <f>C5</f>
        <v>4.99</v>
      </c>
    </row>
    <row r="6" spans="1:4" x14ac:dyDescent="0.3">
      <c r="A6" s="21">
        <v>0.13</v>
      </c>
      <c r="B6" s="6" t="s">
        <v>5</v>
      </c>
      <c r="C6" s="10">
        <f>C5-C7</f>
        <v>0.57407079646017678</v>
      </c>
      <c r="D6" s="10">
        <f>D5-D7</f>
        <v>0.57407079646017678</v>
      </c>
    </row>
    <row r="7" spans="1:4" x14ac:dyDescent="0.3">
      <c r="A7" s="3"/>
      <c r="B7" s="3" t="s">
        <v>6</v>
      </c>
      <c r="C7" s="20">
        <f>C5/(1+$A$6)</f>
        <v>4.4159292035398234</v>
      </c>
      <c r="D7" s="20">
        <f>D5/(1+$A$6)</f>
        <v>4.4159292035398234</v>
      </c>
    </row>
    <row r="8" spans="1:4" x14ac:dyDescent="0.3">
      <c r="A8" s="3"/>
      <c r="B8" s="3"/>
      <c r="C8" s="10"/>
      <c r="D8" s="10"/>
    </row>
    <row r="9" spans="1:4" x14ac:dyDescent="0.3">
      <c r="A9" s="3"/>
      <c r="B9" s="3" t="s">
        <v>7</v>
      </c>
      <c r="C9" s="10">
        <f>C7-C10</f>
        <v>0.91592920353982343</v>
      </c>
      <c r="D9" s="10">
        <f>D7-D10</f>
        <v>0.91592920353982343</v>
      </c>
    </row>
    <row r="10" spans="1:4" x14ac:dyDescent="0.3">
      <c r="A10" s="14"/>
      <c r="B10" s="14" t="s">
        <v>8</v>
      </c>
      <c r="C10" s="22">
        <v>3.5</v>
      </c>
      <c r="D10" s="23">
        <f>C10</f>
        <v>3.5</v>
      </c>
    </row>
    <row r="11" spans="1:4" x14ac:dyDescent="0.3">
      <c r="A11" s="3"/>
      <c r="B11" s="16" t="s">
        <v>28</v>
      </c>
      <c r="C11" s="9">
        <f>C9/C7</f>
        <v>0.20741482965931871</v>
      </c>
      <c r="D11" s="9">
        <f>D9/D10</f>
        <v>0.26169405815423524</v>
      </c>
    </row>
    <row r="13" spans="1:4" x14ac:dyDescent="0.3">
      <c r="A13" s="91" t="s">
        <v>23</v>
      </c>
      <c r="B13" s="100"/>
      <c r="C13" s="100"/>
      <c r="D13" s="101"/>
    </row>
    <row r="14" spans="1:4" x14ac:dyDescent="0.3">
      <c r="A14" s="92"/>
      <c r="B14" s="102"/>
      <c r="C14" s="102"/>
      <c r="D14" s="103"/>
    </row>
    <row r="15" spans="1:4" x14ac:dyDescent="0.3">
      <c r="A15" s="93"/>
      <c r="B15" s="104"/>
      <c r="C15" s="104"/>
      <c r="D15" s="105"/>
    </row>
  </sheetData>
  <protectedRanges>
    <protectedRange sqref="C5 A6 C10" name="Rango1"/>
  </protectedRanges>
  <mergeCells count="3">
    <mergeCell ref="B2:D2"/>
    <mergeCell ref="A13:A15"/>
    <mergeCell ref="B13:D15"/>
  </mergeCells>
  <conditionalFormatting sqref="C11:D11">
    <cfRule type="cellIs" dxfId="11" priority="1" operator="lessThan">
      <formula>0</formula>
    </cfRule>
    <cfRule type="cellIs" dxfId="10" priority="2" operator="greater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53D59-CED0-441B-9F77-970C51D56D49}">
  <dimension ref="A2:H22"/>
  <sheetViews>
    <sheetView workbookViewId="0">
      <selection activeCell="I19" sqref="I19"/>
    </sheetView>
  </sheetViews>
  <sheetFormatPr baseColWidth="10" defaultRowHeight="14.4" x14ac:dyDescent="0.3"/>
  <cols>
    <col min="2" max="2" width="36.09765625" customWidth="1"/>
    <col min="5" max="5" width="18.8984375" customWidth="1"/>
  </cols>
  <sheetData>
    <row r="2" spans="1:8" ht="28.55" customHeight="1" x14ac:dyDescent="0.3">
      <c r="B2" s="106" t="s">
        <v>29</v>
      </c>
      <c r="C2" s="81"/>
      <c r="E2" s="107" t="s">
        <v>30</v>
      </c>
      <c r="F2" s="107"/>
      <c r="G2" s="107"/>
      <c r="H2" s="107"/>
    </row>
    <row r="4" spans="1:8" ht="14.95" customHeight="1" x14ac:dyDescent="0.3">
      <c r="A4" s="1"/>
      <c r="B4" s="1" t="s">
        <v>31</v>
      </c>
      <c r="C4" s="2" t="s">
        <v>1</v>
      </c>
      <c r="E4" s="24" t="s">
        <v>32</v>
      </c>
      <c r="F4" s="24" t="s">
        <v>33</v>
      </c>
      <c r="G4" s="24" t="s">
        <v>34</v>
      </c>
      <c r="H4" s="24" t="s">
        <v>35</v>
      </c>
    </row>
    <row r="5" spans="1:8" x14ac:dyDescent="0.3">
      <c r="A5" s="3"/>
      <c r="B5" s="25" t="s">
        <v>36</v>
      </c>
      <c r="C5" s="13">
        <v>25.99</v>
      </c>
      <c r="E5" s="26" t="s">
        <v>37</v>
      </c>
      <c r="F5" s="27">
        <v>1</v>
      </c>
      <c r="G5" s="28">
        <v>251.7</v>
      </c>
      <c r="H5" s="28">
        <f>F5*G5</f>
        <v>251.7</v>
      </c>
    </row>
    <row r="6" spans="1:8" x14ac:dyDescent="0.3">
      <c r="A6" s="21">
        <v>0.13</v>
      </c>
      <c r="B6" s="6" t="s">
        <v>5</v>
      </c>
      <c r="C6" s="29">
        <f>-(C5-C7)</f>
        <v>-2.9899999999999984</v>
      </c>
      <c r="E6" s="30" t="s">
        <v>38</v>
      </c>
      <c r="F6" s="27">
        <v>1</v>
      </c>
      <c r="G6" s="28">
        <v>350</v>
      </c>
      <c r="H6" s="28">
        <f>F6*G6</f>
        <v>350</v>
      </c>
    </row>
    <row r="7" spans="1:8" x14ac:dyDescent="0.3">
      <c r="A7" s="3"/>
      <c r="B7" s="3" t="s">
        <v>6</v>
      </c>
      <c r="C7" s="29">
        <f>C5/(1+$A$6)</f>
        <v>23</v>
      </c>
      <c r="E7" s="30" t="s">
        <v>39</v>
      </c>
      <c r="F7" s="26"/>
      <c r="G7" s="31"/>
      <c r="H7" s="31"/>
    </row>
    <row r="8" spans="1:8" x14ac:dyDescent="0.3">
      <c r="A8" s="32">
        <v>0.3</v>
      </c>
      <c r="B8" s="25" t="s">
        <v>40</v>
      </c>
      <c r="C8" s="29">
        <f>-C7*A8</f>
        <v>-6.8999999999999995</v>
      </c>
      <c r="E8" s="26" t="s">
        <v>41</v>
      </c>
      <c r="F8" s="26"/>
      <c r="G8" s="26"/>
      <c r="H8" s="28">
        <f>(H5+H6)*0.3</f>
        <v>180.51000000000002</v>
      </c>
    </row>
    <row r="9" spans="1:8" ht="28.8" x14ac:dyDescent="0.3">
      <c r="A9" s="3"/>
      <c r="B9" s="25" t="s">
        <v>42</v>
      </c>
      <c r="C9" s="29">
        <f>C7+C8</f>
        <v>16.100000000000001</v>
      </c>
      <c r="D9" s="33"/>
      <c r="E9" s="26" t="s">
        <v>43</v>
      </c>
      <c r="F9" s="26"/>
      <c r="G9" s="26"/>
      <c r="H9" s="28">
        <v>15</v>
      </c>
    </row>
    <row r="10" spans="1:8" x14ac:dyDescent="0.3">
      <c r="A10" s="21">
        <v>0.04</v>
      </c>
      <c r="B10" s="6" t="s">
        <v>44</v>
      </c>
      <c r="C10" s="29">
        <f>-C9*A10</f>
        <v>-0.64400000000000002</v>
      </c>
      <c r="E10" s="26" t="s">
        <v>45</v>
      </c>
      <c r="F10" s="26"/>
      <c r="G10" s="26"/>
      <c r="H10" s="28">
        <v>600</v>
      </c>
    </row>
    <row r="11" spans="1:8" x14ac:dyDescent="0.3">
      <c r="A11" s="21">
        <v>0.01</v>
      </c>
      <c r="B11" s="6" t="s">
        <v>46</v>
      </c>
      <c r="C11" s="29">
        <f>-C9*A11</f>
        <v>-0.161</v>
      </c>
      <c r="E11" s="26" t="s">
        <v>47</v>
      </c>
      <c r="F11" s="26"/>
      <c r="G11" s="26"/>
      <c r="H11" s="28"/>
    </row>
    <row r="12" spans="1:8" x14ac:dyDescent="0.3">
      <c r="A12" s="21">
        <v>0</v>
      </c>
      <c r="B12" s="6" t="s">
        <v>48</v>
      </c>
      <c r="C12" s="29">
        <f>-C9*A12</f>
        <v>0</v>
      </c>
      <c r="E12" s="26" t="s">
        <v>49</v>
      </c>
      <c r="F12" s="26"/>
      <c r="G12" s="26"/>
      <c r="H12" s="29">
        <f>SUM(H5:H11)</f>
        <v>1397.21</v>
      </c>
    </row>
    <row r="13" spans="1:8" x14ac:dyDescent="0.3">
      <c r="A13" s="3"/>
      <c r="B13" s="3" t="s">
        <v>50</v>
      </c>
      <c r="C13" s="29">
        <f>SUM(C9:C12)</f>
        <v>15.295000000000002</v>
      </c>
      <c r="E13" s="26"/>
      <c r="F13" s="26"/>
      <c r="G13" s="26"/>
      <c r="H13" s="26"/>
    </row>
    <row r="14" spans="1:8" x14ac:dyDescent="0.3">
      <c r="A14" s="3"/>
      <c r="B14" s="3" t="s">
        <v>51</v>
      </c>
      <c r="C14" s="29">
        <f>C13-C17</f>
        <v>4.2950000000000017</v>
      </c>
      <c r="E14" s="34" t="s">
        <v>52</v>
      </c>
      <c r="F14" s="34"/>
      <c r="G14" s="34"/>
      <c r="H14" s="29">
        <f>H12/C15</f>
        <v>4975.6290919674029</v>
      </c>
    </row>
    <row r="15" spans="1:8" x14ac:dyDescent="0.3">
      <c r="A15" s="3"/>
      <c r="B15" s="6" t="s">
        <v>53</v>
      </c>
      <c r="C15" s="35">
        <f>C14/C13</f>
        <v>0.28081072245831978</v>
      </c>
    </row>
    <row r="16" spans="1:8" x14ac:dyDescent="0.3">
      <c r="A16" s="3"/>
      <c r="B16" s="6" t="s">
        <v>54</v>
      </c>
      <c r="C16" s="35">
        <f>C14/C17</f>
        <v>0.39045454545454561</v>
      </c>
    </row>
    <row r="17" spans="1:8" x14ac:dyDescent="0.3">
      <c r="A17" s="14"/>
      <c r="B17" s="14" t="s">
        <v>8</v>
      </c>
      <c r="C17" s="22">
        <v>11</v>
      </c>
    </row>
    <row r="18" spans="1:8" x14ac:dyDescent="0.3">
      <c r="A18" s="3"/>
      <c r="B18" s="16"/>
      <c r="C18" s="9"/>
    </row>
    <row r="20" spans="1:8" x14ac:dyDescent="0.3">
      <c r="A20" s="91" t="s">
        <v>23</v>
      </c>
      <c r="B20" s="100"/>
      <c r="C20" s="100"/>
      <c r="D20" s="36"/>
      <c r="E20" s="108" t="s">
        <v>55</v>
      </c>
      <c r="F20" s="111" t="s">
        <v>56</v>
      </c>
      <c r="G20" s="111"/>
      <c r="H20" s="111"/>
    </row>
    <row r="21" spans="1:8" x14ac:dyDescent="0.3">
      <c r="A21" s="92"/>
      <c r="B21" s="102"/>
      <c r="C21" s="102"/>
      <c r="D21" s="37"/>
      <c r="E21" s="109"/>
      <c r="F21" s="111"/>
      <c r="G21" s="111"/>
      <c r="H21" s="111"/>
    </row>
    <row r="22" spans="1:8" x14ac:dyDescent="0.3">
      <c r="A22" s="93"/>
      <c r="B22" s="104"/>
      <c r="C22" s="104"/>
      <c r="E22" s="110"/>
      <c r="F22" s="111"/>
      <c r="G22" s="111"/>
      <c r="H22" s="111"/>
    </row>
  </sheetData>
  <protectedRanges>
    <protectedRange sqref="C5 A6 C17 A8 A10:A12 F5:H6 H8:H11" name="Rango1"/>
  </protectedRanges>
  <mergeCells count="6">
    <mergeCell ref="B2:C2"/>
    <mergeCell ref="E2:H2"/>
    <mergeCell ref="A20:A22"/>
    <mergeCell ref="B20:C22"/>
    <mergeCell ref="E20:E22"/>
    <mergeCell ref="F20:H22"/>
  </mergeCells>
  <conditionalFormatting sqref="C18">
    <cfRule type="cellIs" dxfId="9" priority="1" operator="lessThan">
      <formula>0</formula>
    </cfRule>
    <cfRule type="cellIs" dxfId="8" priority="2" operator="greaterThan">
      <formula>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613F45-D368-4800-97CE-E1D142C2EB44}">
  <dimension ref="A2:F27"/>
  <sheetViews>
    <sheetView workbookViewId="0">
      <selection sqref="A1:XFD1048576"/>
    </sheetView>
  </sheetViews>
  <sheetFormatPr baseColWidth="10" defaultRowHeight="14.4" x14ac:dyDescent="0.3"/>
  <cols>
    <col min="2" max="2" width="42.09765625" bestFit="1" customWidth="1"/>
    <col min="3" max="3" width="14" customWidth="1"/>
    <col min="4" max="4" width="14.8984375" customWidth="1"/>
    <col min="5" max="5" width="14" customWidth="1"/>
    <col min="6" max="6" width="14.69921875" customWidth="1"/>
  </cols>
  <sheetData>
    <row r="2" spans="1:6" ht="28.55" customHeight="1" x14ac:dyDescent="0.3">
      <c r="B2" s="106" t="s">
        <v>57</v>
      </c>
      <c r="C2" s="106"/>
      <c r="D2" s="106"/>
      <c r="E2" s="106"/>
      <c r="F2" s="106"/>
    </row>
    <row r="4" spans="1:6" x14ac:dyDescent="0.3">
      <c r="A4" s="38"/>
      <c r="B4" s="38" t="s">
        <v>31</v>
      </c>
      <c r="C4" s="39" t="s">
        <v>58</v>
      </c>
      <c r="D4" s="39" t="s">
        <v>59</v>
      </c>
      <c r="E4" s="39" t="s">
        <v>60</v>
      </c>
      <c r="F4" s="39" t="s">
        <v>61</v>
      </c>
    </row>
    <row r="5" spans="1:6" x14ac:dyDescent="0.3">
      <c r="A5" s="40" t="s">
        <v>62</v>
      </c>
      <c r="B5" s="25" t="s">
        <v>36</v>
      </c>
      <c r="C5" s="19">
        <v>24.99</v>
      </c>
      <c r="D5" s="19">
        <v>19</v>
      </c>
      <c r="E5" s="19">
        <v>21</v>
      </c>
      <c r="F5" s="19">
        <v>27</v>
      </c>
    </row>
    <row r="6" spans="1:6" x14ac:dyDescent="0.3">
      <c r="A6" s="41">
        <v>0.13</v>
      </c>
      <c r="B6" s="6" t="s">
        <v>5</v>
      </c>
      <c r="C6" s="42">
        <f>-(C5-C7)</f>
        <v>-2.8749557522123865</v>
      </c>
      <c r="D6" s="42">
        <f t="shared" ref="D6:F6" si="0">-(D5-D7)</f>
        <v>-2.1858407079646014</v>
      </c>
      <c r="E6" s="42">
        <f t="shared" si="0"/>
        <v>-2.4159292035398217</v>
      </c>
      <c r="F6" s="42">
        <f t="shared" si="0"/>
        <v>-3.106194690265486</v>
      </c>
    </row>
    <row r="7" spans="1:6" x14ac:dyDescent="0.3">
      <c r="A7" s="40" t="s">
        <v>63</v>
      </c>
      <c r="B7" s="6" t="s">
        <v>6</v>
      </c>
      <c r="C7" s="42">
        <f>C5/(1+$A$6)</f>
        <v>22.115044247787612</v>
      </c>
      <c r="D7" s="42">
        <f>D5/(1+$A$6)</f>
        <v>16.814159292035399</v>
      </c>
      <c r="E7" s="42">
        <f>E5/(1+$A$6)</f>
        <v>18.584070796460178</v>
      </c>
      <c r="F7" s="42">
        <f>F5/(1+$A$6)</f>
        <v>23.893805309734514</v>
      </c>
    </row>
    <row r="8" spans="1:6" x14ac:dyDescent="0.3">
      <c r="A8" s="43" t="s">
        <v>64</v>
      </c>
      <c r="B8" s="44" t="s">
        <v>65</v>
      </c>
      <c r="C8" s="45">
        <v>0.25</v>
      </c>
      <c r="D8" s="46">
        <v>0.15</v>
      </c>
      <c r="E8" s="46">
        <v>0.2</v>
      </c>
      <c r="F8" s="46">
        <v>0.18</v>
      </c>
    </row>
    <row r="9" spans="1:6" x14ac:dyDescent="0.3">
      <c r="A9" s="47" t="s">
        <v>66</v>
      </c>
      <c r="B9" s="48" t="s">
        <v>40</v>
      </c>
      <c r="C9" s="42">
        <f>-C7*C$8</f>
        <v>-5.528761061946903</v>
      </c>
      <c r="D9" s="42">
        <f>-D7*D$8</f>
        <v>-2.5221238938053099</v>
      </c>
      <c r="E9" s="42">
        <f>-E7*E$8</f>
        <v>-3.7168141592920358</v>
      </c>
      <c r="F9" s="42">
        <f>-F7*F$8</f>
        <v>-4.3008849557522124</v>
      </c>
    </row>
    <row r="10" spans="1:6" ht="5.95" customHeight="1" x14ac:dyDescent="0.3"/>
    <row r="11" spans="1:6" ht="28.8" x14ac:dyDescent="0.3">
      <c r="A11" s="40" t="s">
        <v>67</v>
      </c>
      <c r="B11" s="25" t="s">
        <v>42</v>
      </c>
      <c r="C11" s="42">
        <f>C7+C9</f>
        <v>16.58628318584071</v>
      </c>
      <c r="D11" s="42">
        <f>D7+D9</f>
        <v>14.292035398230089</v>
      </c>
      <c r="E11" s="42">
        <f>E7+E9</f>
        <v>14.867256637168143</v>
      </c>
      <c r="F11" s="42">
        <f>F7+F9</f>
        <v>19.592920353982301</v>
      </c>
    </row>
    <row r="12" spans="1:6" x14ac:dyDescent="0.3">
      <c r="A12" s="49" t="s">
        <v>68</v>
      </c>
      <c r="B12" s="50" t="s">
        <v>69</v>
      </c>
      <c r="C12" s="51">
        <v>0.04</v>
      </c>
      <c r="D12" s="46">
        <v>0.04</v>
      </c>
      <c r="E12" s="46">
        <v>0.03</v>
      </c>
      <c r="F12" s="52">
        <v>2.5000000000000001E-2</v>
      </c>
    </row>
    <row r="13" spans="1:6" x14ac:dyDescent="0.3">
      <c r="A13" s="53" t="s">
        <v>70</v>
      </c>
      <c r="B13" s="6" t="s">
        <v>44</v>
      </c>
      <c r="C13" s="42">
        <f>-C11*C$12</f>
        <v>-0.66345132743362845</v>
      </c>
      <c r="D13" s="42">
        <f>-D11*D$12</f>
        <v>-0.57168141592920363</v>
      </c>
      <c r="E13" s="42">
        <f>-E11*E$12</f>
        <v>-0.4460176991150443</v>
      </c>
      <c r="F13" s="42">
        <f>-F11*F$12</f>
        <v>-0.48982300884955754</v>
      </c>
    </row>
    <row r="14" spans="1:6" x14ac:dyDescent="0.3">
      <c r="A14" s="49" t="s">
        <v>71</v>
      </c>
      <c r="B14" s="50" t="s">
        <v>72</v>
      </c>
      <c r="C14" s="51">
        <v>0.02</v>
      </c>
      <c r="D14" s="46">
        <v>0.01</v>
      </c>
      <c r="E14" s="52">
        <v>1.4999999999999999E-2</v>
      </c>
      <c r="F14" s="46">
        <v>0.01</v>
      </c>
    </row>
    <row r="15" spans="1:6" x14ac:dyDescent="0.3">
      <c r="A15" s="53" t="s">
        <v>73</v>
      </c>
      <c r="B15" s="6" t="s">
        <v>46</v>
      </c>
      <c r="C15" s="42">
        <f>-C11*C$14</f>
        <v>-0.33172566371681422</v>
      </c>
      <c r="D15" s="42">
        <f>-D11*D$14</f>
        <v>-0.14292035398230091</v>
      </c>
      <c r="E15" s="42">
        <f>-E11*E$14</f>
        <v>-0.22300884955752215</v>
      </c>
      <c r="F15" s="42">
        <f>-F11*F$14</f>
        <v>-0.19592920353982302</v>
      </c>
    </row>
    <row r="16" spans="1:6" x14ac:dyDescent="0.3">
      <c r="A16" s="49" t="s">
        <v>74</v>
      </c>
      <c r="B16" s="50" t="s">
        <v>75</v>
      </c>
      <c r="C16" s="45">
        <v>0.01</v>
      </c>
      <c r="D16" s="45">
        <v>0.01</v>
      </c>
      <c r="E16" s="45">
        <v>0.01</v>
      </c>
      <c r="F16" s="45">
        <v>0.01</v>
      </c>
    </row>
    <row r="17" spans="1:6" x14ac:dyDescent="0.3">
      <c r="A17" s="40" t="s">
        <v>76</v>
      </c>
      <c r="B17" s="6" t="s">
        <v>48</v>
      </c>
      <c r="C17" s="42">
        <f>-C11*$C$16</f>
        <v>-0.16586283185840711</v>
      </c>
      <c r="D17" s="42">
        <f>-D11*$C$16</f>
        <v>-0.14292035398230091</v>
      </c>
      <c r="E17" s="42">
        <f>-E11*$C$16</f>
        <v>-0.14867256637168144</v>
      </c>
      <c r="F17" s="42">
        <f>-F11*$C$16</f>
        <v>-0.19592920353982302</v>
      </c>
    </row>
    <row r="18" spans="1:6" x14ac:dyDescent="0.3">
      <c r="A18" s="40" t="s">
        <v>77</v>
      </c>
      <c r="B18" s="3" t="s">
        <v>78</v>
      </c>
      <c r="C18" s="42">
        <f>C11+C13+C15+C17</f>
        <v>15.425243362831861</v>
      </c>
      <c r="D18" s="42">
        <f t="shared" ref="D18:F18" si="1">D11+D13+D15+D17</f>
        <v>13.434513274336283</v>
      </c>
      <c r="E18" s="42">
        <f t="shared" si="1"/>
        <v>14.049557522123896</v>
      </c>
      <c r="F18" s="42">
        <f t="shared" si="1"/>
        <v>18.711238938053096</v>
      </c>
    </row>
    <row r="19" spans="1:6" x14ac:dyDescent="0.3">
      <c r="A19" s="40" t="s">
        <v>79</v>
      </c>
      <c r="B19" s="3" t="s">
        <v>80</v>
      </c>
      <c r="C19" s="42">
        <f>C18-C22</f>
        <v>4.4252433628318606</v>
      </c>
      <c r="D19" s="42">
        <f>D18-D22</f>
        <v>4.4345132743362825</v>
      </c>
      <c r="E19" s="42">
        <f>E18-E22</f>
        <v>1.5495575221238962</v>
      </c>
      <c r="F19" s="42">
        <f>F18-F22</f>
        <v>5.7112389380530963</v>
      </c>
    </row>
    <row r="20" spans="1:6" x14ac:dyDescent="0.3">
      <c r="A20" s="40" t="s">
        <v>81</v>
      </c>
      <c r="B20" s="6" t="s">
        <v>53</v>
      </c>
      <c r="C20" s="54">
        <f>IF(C22=0,"N.A.",C19/C18)</f>
        <v>0.28688321206618861</v>
      </c>
      <c r="D20" s="54">
        <f t="shared" ref="D20:F20" si="2">IF(D22=0,"N.A.",D19/D18)</f>
        <v>0.33008365720308275</v>
      </c>
      <c r="E20" s="54">
        <f t="shared" si="2"/>
        <v>0.11029226505416996</v>
      </c>
      <c r="F20" s="54">
        <f t="shared" si="2"/>
        <v>0.30523039959893489</v>
      </c>
    </row>
    <row r="21" spans="1:6" x14ac:dyDescent="0.3">
      <c r="A21" s="40" t="s">
        <v>82</v>
      </c>
      <c r="B21" s="6" t="s">
        <v>54</v>
      </c>
      <c r="C21" s="54">
        <f>IFERROR(C19/C22,"N.A.")</f>
        <v>0.4022948511665328</v>
      </c>
      <c r="D21" s="54">
        <f t="shared" ref="D21:F21" si="3">IFERROR(D19/D22,"N.A.")</f>
        <v>0.49272369714847586</v>
      </c>
      <c r="E21" s="54">
        <f t="shared" si="3"/>
        <v>0.1239646017699117</v>
      </c>
      <c r="F21" s="54">
        <f t="shared" si="3"/>
        <v>0.43932607215793051</v>
      </c>
    </row>
    <row r="22" spans="1:6" x14ac:dyDescent="0.3">
      <c r="A22" s="55" t="s">
        <v>83</v>
      </c>
      <c r="B22" s="56" t="s">
        <v>8</v>
      </c>
      <c r="C22" s="57">
        <v>11</v>
      </c>
      <c r="D22" s="57">
        <v>9</v>
      </c>
      <c r="E22" s="57">
        <v>12.5</v>
      </c>
      <c r="F22" s="57">
        <v>13</v>
      </c>
    </row>
    <row r="23" spans="1:6" x14ac:dyDescent="0.3">
      <c r="A23" s="40"/>
      <c r="B23" s="16"/>
      <c r="C23" s="9"/>
      <c r="D23" s="9"/>
      <c r="E23" s="9"/>
      <c r="F23" s="9"/>
    </row>
    <row r="25" spans="1:6" ht="14.95" customHeight="1" x14ac:dyDescent="0.3">
      <c r="A25" s="91" t="s">
        <v>23</v>
      </c>
      <c r="B25" s="102"/>
      <c r="C25" s="102"/>
      <c r="D25" s="102"/>
      <c r="E25" s="102"/>
      <c r="F25" s="102"/>
    </row>
    <row r="26" spans="1:6" x14ac:dyDescent="0.3">
      <c r="A26" s="92"/>
      <c r="B26" s="102"/>
      <c r="C26" s="102"/>
      <c r="D26" s="102"/>
      <c r="E26" s="102"/>
      <c r="F26" s="102"/>
    </row>
    <row r="27" spans="1:6" x14ac:dyDescent="0.3">
      <c r="A27" s="93"/>
      <c r="B27" s="102"/>
      <c r="C27" s="102"/>
      <c r="D27" s="102"/>
      <c r="E27" s="102"/>
      <c r="F27" s="102"/>
    </row>
  </sheetData>
  <protectedRanges>
    <protectedRange sqref="C4:F4" name="Rango2"/>
    <protectedRange sqref="C5:F5 A6 C8:F8 C12:F12 C14:F14 C22:F22 C16:F16" name="Rango1"/>
  </protectedRanges>
  <mergeCells count="3">
    <mergeCell ref="B2:F2"/>
    <mergeCell ref="A25:A27"/>
    <mergeCell ref="B25:F27"/>
  </mergeCells>
  <conditionalFormatting sqref="C23:F23">
    <cfRule type="cellIs" dxfId="7" priority="1" operator="lessThan">
      <formula>0</formula>
    </cfRule>
    <cfRule type="cellIs" dxfId="6" priority="2" operator="greater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9AF8B-15F1-475D-A420-7A794AE32C06}">
  <dimension ref="A2:G32"/>
  <sheetViews>
    <sheetView workbookViewId="0">
      <selection sqref="A1:XFD1048576"/>
    </sheetView>
  </sheetViews>
  <sheetFormatPr baseColWidth="10" defaultRowHeight="14.4" x14ac:dyDescent="0.3"/>
  <cols>
    <col min="2" max="2" width="42.09765625" bestFit="1" customWidth="1"/>
    <col min="3" max="3" width="14" customWidth="1"/>
    <col min="4" max="4" width="14.8984375" customWidth="1"/>
    <col min="5" max="5" width="14" customWidth="1"/>
    <col min="6" max="7" width="14.69921875" customWidth="1"/>
  </cols>
  <sheetData>
    <row r="2" spans="1:7" ht="28.55" customHeight="1" x14ac:dyDescent="0.3">
      <c r="B2" s="106" t="s">
        <v>57</v>
      </c>
      <c r="C2" s="106"/>
      <c r="D2" s="106"/>
      <c r="E2" s="106"/>
      <c r="F2" s="106"/>
    </row>
    <row r="4" spans="1:7" ht="14.95" customHeight="1" x14ac:dyDescent="0.3">
      <c r="A4" s="38"/>
      <c r="B4" s="38" t="s">
        <v>31</v>
      </c>
      <c r="C4" s="39" t="s">
        <v>58</v>
      </c>
      <c r="D4" s="39" t="s">
        <v>62</v>
      </c>
      <c r="E4" s="39" t="s">
        <v>63</v>
      </c>
      <c r="F4" s="39" t="s">
        <v>64</v>
      </c>
      <c r="G4" s="39" t="s">
        <v>66</v>
      </c>
    </row>
    <row r="5" spans="1:7" x14ac:dyDescent="0.3">
      <c r="A5" s="40" t="s">
        <v>62</v>
      </c>
      <c r="B5" s="25" t="s">
        <v>36</v>
      </c>
      <c r="C5" s="19">
        <v>2.2000000000000002</v>
      </c>
      <c r="D5" s="19">
        <v>1.9</v>
      </c>
      <c r="E5" s="19">
        <v>2.5</v>
      </c>
      <c r="F5" s="19">
        <v>2.7</v>
      </c>
      <c r="G5" s="19">
        <v>2.7</v>
      </c>
    </row>
    <row r="6" spans="1:7" x14ac:dyDescent="0.3">
      <c r="A6" s="41">
        <v>0.12</v>
      </c>
      <c r="B6" s="6" t="s">
        <v>5</v>
      </c>
      <c r="C6" s="42">
        <f>-(C5-C7)</f>
        <v>-0.23571428571428599</v>
      </c>
      <c r="D6" s="42">
        <f>-(D5-D7)</f>
        <v>-0.20357142857142874</v>
      </c>
      <c r="E6" s="42">
        <f>-(E5-E7)</f>
        <v>-0.26785714285714324</v>
      </c>
      <c r="F6" s="42">
        <f>-(F5-F7)</f>
        <v>-0.28928571428571459</v>
      </c>
      <c r="G6" s="42">
        <f>-(G5-G7)</f>
        <v>-0.28928571428571459</v>
      </c>
    </row>
    <row r="7" spans="1:7" x14ac:dyDescent="0.3">
      <c r="A7" s="40" t="s">
        <v>63</v>
      </c>
      <c r="B7" s="6" t="s">
        <v>6</v>
      </c>
      <c r="C7" s="42">
        <f>C5/(1+$A$6)</f>
        <v>1.9642857142857142</v>
      </c>
      <c r="D7" s="42">
        <f>D5/(1+$A$6)</f>
        <v>1.6964285714285712</v>
      </c>
      <c r="E7" s="42">
        <f>E5/(1+$A$6)</f>
        <v>2.2321428571428568</v>
      </c>
      <c r="F7" s="42">
        <f>F5/(1+$A$6)</f>
        <v>2.4107142857142856</v>
      </c>
      <c r="G7" s="42">
        <f>G5/(1+$A$6)</f>
        <v>2.4107142857142856</v>
      </c>
    </row>
    <row r="8" spans="1:7" x14ac:dyDescent="0.3">
      <c r="A8" s="40"/>
      <c r="B8" s="58" t="s">
        <v>84</v>
      </c>
      <c r="C8" s="59">
        <v>1</v>
      </c>
      <c r="D8" s="59">
        <v>1</v>
      </c>
      <c r="E8" s="59">
        <v>1</v>
      </c>
      <c r="F8" s="59">
        <v>1</v>
      </c>
      <c r="G8" s="59">
        <v>1</v>
      </c>
    </row>
    <row r="9" spans="1:7" x14ac:dyDescent="0.3">
      <c r="A9" s="40"/>
      <c r="B9" s="58" t="s">
        <v>85</v>
      </c>
      <c r="C9" s="59">
        <v>360</v>
      </c>
      <c r="D9" s="59">
        <v>300</v>
      </c>
      <c r="E9" s="59">
        <v>500</v>
      </c>
      <c r="F9" s="59">
        <v>600</v>
      </c>
      <c r="G9" s="59">
        <v>600</v>
      </c>
    </row>
    <row r="10" spans="1:7" x14ac:dyDescent="0.3">
      <c r="A10" s="40"/>
      <c r="B10" s="58" t="s">
        <v>86</v>
      </c>
      <c r="C10" s="60">
        <f>IFERROR(C7/C9,0)*1000</f>
        <v>5.4563492063492056</v>
      </c>
      <c r="D10" s="60">
        <f t="shared" ref="D10:G10" si="0">IFERROR(D7/D9,0)*1000</f>
        <v>5.6547619047619033</v>
      </c>
      <c r="E10" s="60">
        <f t="shared" si="0"/>
        <v>4.4642857142857135</v>
      </c>
      <c r="F10" s="60">
        <f t="shared" si="0"/>
        <v>4.0178571428571423</v>
      </c>
      <c r="G10" s="60">
        <f t="shared" si="0"/>
        <v>4.0178571428571423</v>
      </c>
    </row>
    <row r="11" spans="1:7" x14ac:dyDescent="0.3">
      <c r="A11" s="43" t="s">
        <v>64</v>
      </c>
      <c r="B11" s="44" t="s">
        <v>65</v>
      </c>
      <c r="C11" s="51">
        <v>0.3</v>
      </c>
      <c r="D11" s="46">
        <v>0.25</v>
      </c>
      <c r="E11" s="46">
        <v>0.25</v>
      </c>
      <c r="F11" s="46">
        <v>0.25</v>
      </c>
      <c r="G11" s="46">
        <v>0.25</v>
      </c>
    </row>
    <row r="12" spans="1:7" x14ac:dyDescent="0.3">
      <c r="A12" s="47" t="s">
        <v>66</v>
      </c>
      <c r="B12" s="48" t="s">
        <v>40</v>
      </c>
      <c r="C12" s="42">
        <f>-C7*C$11</f>
        <v>-0.58928571428571419</v>
      </c>
      <c r="D12" s="42">
        <f>-D7*D$11</f>
        <v>-0.42410714285714279</v>
      </c>
      <c r="E12" s="42">
        <f>-E7*E$11</f>
        <v>-0.55803571428571419</v>
      </c>
      <c r="F12" s="42">
        <f>-F7*F$11</f>
        <v>-0.6026785714285714</v>
      </c>
      <c r="G12" s="42">
        <f>-G7*G$11</f>
        <v>-0.6026785714285714</v>
      </c>
    </row>
    <row r="13" spans="1:7" ht="5.95" customHeight="1" x14ac:dyDescent="0.3"/>
    <row r="14" spans="1:7" ht="28.8" x14ac:dyDescent="0.3">
      <c r="A14" s="40" t="s">
        <v>67</v>
      </c>
      <c r="B14" s="25" t="s">
        <v>42</v>
      </c>
      <c r="C14" s="42">
        <f>C7+C12</f>
        <v>1.375</v>
      </c>
      <c r="D14" s="42">
        <f>D7+D12</f>
        <v>1.2723214285714284</v>
      </c>
      <c r="E14" s="42">
        <f>E7+E12</f>
        <v>1.6741071428571426</v>
      </c>
      <c r="F14" s="42">
        <f>F7+F12</f>
        <v>1.8080357142857142</v>
      </c>
      <c r="G14" s="42">
        <f>G7+G12</f>
        <v>1.8080357142857142</v>
      </c>
    </row>
    <row r="15" spans="1:7" x14ac:dyDescent="0.3">
      <c r="A15" s="49" t="s">
        <v>68</v>
      </c>
      <c r="B15" s="50" t="s">
        <v>69</v>
      </c>
      <c r="C15" s="61">
        <v>0.04</v>
      </c>
      <c r="D15" s="61">
        <v>0.04</v>
      </c>
      <c r="E15" s="61">
        <v>0.04</v>
      </c>
      <c r="F15" s="61">
        <v>0.04</v>
      </c>
      <c r="G15" s="61">
        <v>0.04</v>
      </c>
    </row>
    <row r="16" spans="1:7" x14ac:dyDescent="0.3">
      <c r="A16" s="53" t="s">
        <v>70</v>
      </c>
      <c r="B16" s="6" t="s">
        <v>44</v>
      </c>
      <c r="C16" s="42">
        <f>-C14*C$15</f>
        <v>-5.5E-2</v>
      </c>
      <c r="D16" s="42">
        <f>-D14*D$15</f>
        <v>-5.0892857142857136E-2</v>
      </c>
      <c r="E16" s="42">
        <f>-E14*E$15</f>
        <v>-6.6964285714285698E-2</v>
      </c>
      <c r="F16" s="42">
        <f>-F14*F$15</f>
        <v>-7.2321428571428564E-2</v>
      </c>
      <c r="G16" s="42">
        <f>-G14*G$15</f>
        <v>-7.2321428571428564E-2</v>
      </c>
    </row>
    <row r="17" spans="1:7" x14ac:dyDescent="0.3">
      <c r="A17" s="49" t="s">
        <v>71</v>
      </c>
      <c r="B17" s="50" t="s">
        <v>72</v>
      </c>
      <c r="C17" s="62">
        <v>0.02</v>
      </c>
      <c r="D17" s="52">
        <v>0.02</v>
      </c>
      <c r="E17" s="52">
        <v>0.02</v>
      </c>
      <c r="F17" s="52">
        <v>0.02</v>
      </c>
      <c r="G17" s="52">
        <v>0.02</v>
      </c>
    </row>
    <row r="18" spans="1:7" x14ac:dyDescent="0.3">
      <c r="A18" s="53" t="s">
        <v>73</v>
      </c>
      <c r="B18" s="6" t="s">
        <v>46</v>
      </c>
      <c r="C18" s="42">
        <f>-C14*C$17</f>
        <v>-2.75E-2</v>
      </c>
      <c r="D18" s="42">
        <f>-D14*D$17</f>
        <v>-2.5446428571428568E-2</v>
      </c>
      <c r="E18" s="42">
        <f>-E14*E$17</f>
        <v>-3.3482142857142849E-2</v>
      </c>
      <c r="F18" s="42">
        <f>-F14*F$17</f>
        <v>-3.6160714285714282E-2</v>
      </c>
      <c r="G18" s="42">
        <f>-G14*G$17</f>
        <v>-3.6160714285714282E-2</v>
      </c>
    </row>
    <row r="19" spans="1:7" x14ac:dyDescent="0.3">
      <c r="A19" s="49" t="s">
        <v>74</v>
      </c>
      <c r="B19" s="50" t="s">
        <v>75</v>
      </c>
      <c r="C19" s="45"/>
      <c r="D19" s="45">
        <v>0.01</v>
      </c>
      <c r="E19" s="45">
        <v>0.01</v>
      </c>
      <c r="F19" s="45">
        <v>0.01</v>
      </c>
      <c r="G19" s="45">
        <v>0.01</v>
      </c>
    </row>
    <row r="20" spans="1:7" x14ac:dyDescent="0.3">
      <c r="A20" s="40" t="s">
        <v>76</v>
      </c>
      <c r="B20" s="6" t="s">
        <v>48</v>
      </c>
      <c r="C20" s="42">
        <f>-C14*$C$19</f>
        <v>0</v>
      </c>
      <c r="D20" s="42">
        <f>-D14*$C$19</f>
        <v>0</v>
      </c>
      <c r="E20" s="42">
        <f>-E14*$C$19</f>
        <v>0</v>
      </c>
      <c r="F20" s="42">
        <f>-F14*$C$19</f>
        <v>0</v>
      </c>
      <c r="G20" s="42">
        <f>-G14*$C$19</f>
        <v>0</v>
      </c>
    </row>
    <row r="21" spans="1:7" x14ac:dyDescent="0.3">
      <c r="A21" s="40" t="s">
        <v>77</v>
      </c>
      <c r="B21" s="3" t="s">
        <v>78</v>
      </c>
      <c r="C21" s="42">
        <f>C14+C16+C18+C20</f>
        <v>1.2925</v>
      </c>
      <c r="D21" s="42">
        <f t="shared" ref="D21:G21" si="1">D14+D16+D18+D20</f>
        <v>1.1959821428571427</v>
      </c>
      <c r="E21" s="42">
        <f>E14+E16+E18+E20</f>
        <v>1.573660714285714</v>
      </c>
      <c r="F21" s="42">
        <f t="shared" si="1"/>
        <v>1.6995535714285712</v>
      </c>
      <c r="G21" s="42">
        <f t="shared" si="1"/>
        <v>1.6995535714285712</v>
      </c>
    </row>
    <row r="22" spans="1:7" x14ac:dyDescent="0.3">
      <c r="A22" s="40" t="s">
        <v>79</v>
      </c>
      <c r="B22" s="3" t="s">
        <v>80</v>
      </c>
      <c r="C22" s="42">
        <f>C21-C25</f>
        <v>0.64449999999999996</v>
      </c>
      <c r="D22" s="42">
        <f>D21-D25</f>
        <v>0.65598214285714262</v>
      </c>
      <c r="E22" s="42">
        <f>E21-E25</f>
        <v>0.67366071428571395</v>
      </c>
      <c r="F22" s="42">
        <f>F21-F25</f>
        <v>0.61955357142857115</v>
      </c>
      <c r="G22" s="42">
        <f>G21-G25</f>
        <v>0.61955357142857115</v>
      </c>
    </row>
    <row r="23" spans="1:7" x14ac:dyDescent="0.3">
      <c r="A23" s="40" t="s">
        <v>81</v>
      </c>
      <c r="B23" s="6" t="s">
        <v>53</v>
      </c>
      <c r="C23" s="54">
        <f>IFERROR(C22/C21,0)</f>
        <v>0.49864603481624759</v>
      </c>
      <c r="D23" s="54">
        <f t="shared" ref="D23:G23" si="2">IFERROR(D22/D21,0)</f>
        <v>0.54848824188129885</v>
      </c>
      <c r="E23" s="54">
        <f t="shared" si="2"/>
        <v>0.42808510638297859</v>
      </c>
      <c r="F23" s="54">
        <f t="shared" si="2"/>
        <v>0.36453900709219844</v>
      </c>
      <c r="G23" s="54">
        <f t="shared" si="2"/>
        <v>0.36453900709219844</v>
      </c>
    </row>
    <row r="24" spans="1:7" x14ac:dyDescent="0.3">
      <c r="A24" s="40" t="s">
        <v>82</v>
      </c>
      <c r="B24" s="6" t="s">
        <v>54</v>
      </c>
      <c r="C24" s="54">
        <f>IFERROR(C22/C25,"N.A.")</f>
        <v>0.99459876543209869</v>
      </c>
      <c r="D24" s="54">
        <f t="shared" ref="D24:G24" si="3">IFERROR(D22/D25,"N.A.")</f>
        <v>1.2147817460317456</v>
      </c>
      <c r="E24" s="54">
        <f t="shared" si="3"/>
        <v>0.74851190476190432</v>
      </c>
      <c r="F24" s="54">
        <f t="shared" si="3"/>
        <v>0.57366071428571397</v>
      </c>
      <c r="G24" s="54">
        <f t="shared" si="3"/>
        <v>0.57366071428571397</v>
      </c>
    </row>
    <row r="25" spans="1:7" x14ac:dyDescent="0.3">
      <c r="A25" s="55" t="s">
        <v>83</v>
      </c>
      <c r="B25" s="56" t="s">
        <v>8</v>
      </c>
      <c r="C25" s="63">
        <f>C26*C9/1000</f>
        <v>0.64800000000000002</v>
      </c>
      <c r="D25" s="63">
        <f t="shared" ref="D25:G25" si="4">D26*D9/1000</f>
        <v>0.54</v>
      </c>
      <c r="E25" s="63">
        <f t="shared" si="4"/>
        <v>0.9</v>
      </c>
      <c r="F25" s="63">
        <f t="shared" si="4"/>
        <v>1.08</v>
      </c>
      <c r="G25" s="63">
        <f t="shared" si="4"/>
        <v>1.08</v>
      </c>
    </row>
    <row r="26" spans="1:7" x14ac:dyDescent="0.3">
      <c r="A26" s="40"/>
      <c r="B26" s="16" t="s">
        <v>87</v>
      </c>
      <c r="C26" s="64">
        <v>1.8</v>
      </c>
      <c r="D26" s="64">
        <v>1.8</v>
      </c>
      <c r="E26" s="64">
        <v>1.8</v>
      </c>
      <c r="F26" s="64">
        <v>1.8</v>
      </c>
      <c r="G26" s="64">
        <v>1.8</v>
      </c>
    </row>
    <row r="27" spans="1:7" x14ac:dyDescent="0.3">
      <c r="A27" s="65"/>
      <c r="B27" s="66" t="s">
        <v>88</v>
      </c>
      <c r="C27" s="67">
        <v>24</v>
      </c>
      <c r="D27" s="67">
        <v>24</v>
      </c>
      <c r="E27" s="67">
        <v>18</v>
      </c>
      <c r="F27" s="67">
        <v>12</v>
      </c>
      <c r="G27" s="67">
        <v>12</v>
      </c>
    </row>
    <row r="28" spans="1:7" x14ac:dyDescent="0.3">
      <c r="A28" s="65"/>
      <c r="B28" s="66" t="s">
        <v>89</v>
      </c>
      <c r="C28" s="67">
        <f>C14*C27</f>
        <v>33</v>
      </c>
      <c r="D28" s="67">
        <f t="shared" ref="D28:G28" si="5">D14*D27</f>
        <v>30.535714285714281</v>
      </c>
      <c r="E28" s="67">
        <f t="shared" si="5"/>
        <v>30.133928571428566</v>
      </c>
      <c r="F28" s="67">
        <f t="shared" si="5"/>
        <v>21.696428571428569</v>
      </c>
      <c r="G28" s="67">
        <f t="shared" si="5"/>
        <v>21.696428571428569</v>
      </c>
    </row>
    <row r="30" spans="1:7" ht="14.95" customHeight="1" x14ac:dyDescent="0.3">
      <c r="A30" s="91" t="s">
        <v>23</v>
      </c>
      <c r="B30" s="102"/>
      <c r="C30" s="102"/>
      <c r="D30" s="102"/>
      <c r="E30" s="102"/>
      <c r="F30" s="102"/>
    </row>
    <row r="31" spans="1:7" x14ac:dyDescent="0.3">
      <c r="A31" s="92"/>
      <c r="B31" s="102"/>
      <c r="C31" s="102"/>
      <c r="D31" s="102"/>
      <c r="E31" s="102"/>
      <c r="F31" s="102"/>
    </row>
    <row r="32" spans="1:7" x14ac:dyDescent="0.3">
      <c r="A32" s="93"/>
      <c r="B32" s="102"/>
      <c r="C32" s="102"/>
      <c r="D32" s="102"/>
      <c r="E32" s="102"/>
      <c r="F32" s="102"/>
    </row>
  </sheetData>
  <protectedRanges>
    <protectedRange sqref="C4:G4" name="Rango2"/>
    <protectedRange sqref="A6 C5:G5 C11:G11 C15:G15 C17:G17 C19:G19 C25:G25" name="Rango1"/>
  </protectedRanges>
  <mergeCells count="3">
    <mergeCell ref="B2:F2"/>
    <mergeCell ref="A30:A32"/>
    <mergeCell ref="B30:F32"/>
  </mergeCells>
  <conditionalFormatting sqref="C27:C28 D28:F28">
    <cfRule type="cellIs" dxfId="5" priority="5" operator="lessThan">
      <formula>0</formula>
    </cfRule>
    <cfRule type="cellIs" dxfId="4" priority="6" operator="greaterThan">
      <formula>0</formula>
    </cfRule>
  </conditionalFormatting>
  <conditionalFormatting sqref="C26:F26">
    <cfRule type="cellIs" dxfId="3" priority="3" operator="lessThan">
      <formula>0</formula>
    </cfRule>
    <cfRule type="cellIs" dxfId="2" priority="4" operator="greaterThan">
      <formula>0</formula>
    </cfRule>
  </conditionalFormatting>
  <conditionalFormatting sqref="D26:G28">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Concepto de Margen</vt:lpstr>
      <vt:lpstr>Ejer 1 Calculo De Margen</vt:lpstr>
      <vt:lpstr>Ejerc 2 Calculo Precio MD</vt:lpstr>
      <vt:lpstr>Ejer 3 Calculo Precio MU</vt:lpstr>
      <vt:lpstr>Ejer 4 Comparacion MD vs MU</vt:lpstr>
      <vt:lpstr>Ejer 5 Calculo MD y MU</vt:lpstr>
      <vt:lpstr>Ejer 6 Calculo Completo</vt:lpstr>
      <vt:lpstr>Ejer 6 Calculo C Referenciales</vt:lpstr>
      <vt:lpstr>Ejer 7 Precios Efectivos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Luis Pedro Vasquez</dc:creator>
  <cp:lastModifiedBy>Luis Pedro Vasquez</cp:lastModifiedBy>
  <dcterms:created xsi:type="dcterms:W3CDTF">2025-01-12T10:54:52Z</dcterms:created>
  <dcterms:modified xsi:type="dcterms:W3CDTF">2025-07-24T18:27:56Z</dcterms:modified>
</cp:coreProperties>
</file>